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 windowWidth="11340" windowHeight="6792" activeTab="3"/>
  </bookViews>
  <sheets>
    <sheet name="Str. tytułowa" sheetId="1" r:id="rId1"/>
    <sheet name="Przedmiar" sheetId="2" r:id="rId2"/>
    <sheet name="Pozycje pod ryczałt " sheetId="3" r:id="rId3"/>
    <sheet name="Instrukcja wypełnienia" sheetId="4" r:id="rId4"/>
  </sheets>
  <definedNames>
    <definedName name="_xlnm.Print_Area" localSheetId="2">'Pozycje pod ryczałt '!$C$3:$H$27</definedName>
    <definedName name="_xlnm.Print_Area" localSheetId="1">'Przedmiar'!$B$2:$H$143</definedName>
    <definedName name="_xlnm.Print_Titles" localSheetId="1">'Przedmiar'!$2:$6</definedName>
  </definedNames>
  <calcPr fullCalcOnLoad="1"/>
</workbook>
</file>

<file path=xl/sharedStrings.xml><?xml version="1.0" encoding="utf-8"?>
<sst xmlns="http://schemas.openxmlformats.org/spreadsheetml/2006/main" count="349" uniqueCount="216">
  <si>
    <t>Przedmiar robót</t>
  </si>
  <si>
    <t>Nr poz.</t>
  </si>
  <si>
    <t>Opis robót</t>
  </si>
  <si>
    <t>Jm</t>
  </si>
  <si>
    <t>Ilość</t>
  </si>
  <si>
    <t>1. Sieć kanalizacyjna -</t>
  </si>
  <si>
    <t>1.1. Roboty przygotowawcze -</t>
  </si>
  <si>
    <t>Roboty pomiarowe przy liniowych robotach ziemnych,  w terenie pagórkowatym lub górskim (trasy rurociągów)</t>
  </si>
  <si>
    <t>km</t>
  </si>
  <si>
    <t>Ręczne usunięcie z przewozem taczkami warstwy ziemi urodzajnej z darnią - grubość warstwy do 15cm</t>
  </si>
  <si>
    <t>m2</t>
  </si>
  <si>
    <t>Ręczne usunięcie warstwy ziemi urodzajnej z przewozem taczkami z darnią - dopłata za każde dalsze 5cm grubości</t>
  </si>
  <si>
    <t>Rozebranie mechaniczne nawierzchni z mieszanek mineralno-bitumicznych o grubości 3cm (warstwa ścieralna)</t>
  </si>
  <si>
    <t>Rozebranie mechaniczne nawierzchni z mieszanek mineralno-bitumicznych o grubości 3cm - za każdy dalszy 1cm</t>
  </si>
  <si>
    <t>Rozebranie mechaniczne podbudowy z mas mineralno-bitumicznych o grubości 4cm (warstwa wiążąca)</t>
  </si>
  <si>
    <t>Rozebranie mechaniczne podbudowy z kruszywa kamiennego o grubości 15cm</t>
  </si>
  <si>
    <t>Rozebranie mechaniczne podbudowy z kruszywa kamiennego o grubości 15cm - za każdy dalszy 1cm</t>
  </si>
  <si>
    <t>Transport gruzu z terenu rozbiórki samochodem ciężarowym na odległość 1km mechanicznie ładowanego i wyładowanego</t>
  </si>
  <si>
    <t>m3</t>
  </si>
  <si>
    <t>Transport gruzu z terenu rozbiórki samochodem ciężarowym na odległość 1km mechanicznie ładowanego i wyładowanego - nakłady uzupełniające na każdy dalszy rozpoczęty km ponad 1km odległości</t>
  </si>
  <si>
    <t>Koszt składowania (utylizacji) mas mineralno - bitumicznych</t>
  </si>
  <si>
    <t>t</t>
  </si>
  <si>
    <t>Koszt składowania (utylizacji) materiałów z podbudów</t>
  </si>
  <si>
    <t>Czasowe drogi kołowe i place z płyt żelbetowych - wykonanie koryta</t>
  </si>
  <si>
    <t>Czasowe drogi kołowe i place z płyt żelbetowych - wykonanie warstwy odsączającej</t>
  </si>
  <si>
    <t>Czasowe drogi kołowe i place z płyt żelbetowych - układanie płyt pełnych o powierzchni 1 sztuki ponad 3m2 - odzysk płyt 80%</t>
  </si>
  <si>
    <t>Czasowe drogi kołowe i place z płyt żelbetowych - rozbieranie płyt pełnych o powierzchni 1 sztuki ponad 3m2</t>
  </si>
  <si>
    <t>1.2. Roboty ziemne</t>
  </si>
  <si>
    <t>Roboty ziemne wykonywane koparkami podsiębiernymi o pojemności łyżki 0,60m3 w gruncie kategorii III-IV z transportem urobku samochodami samowyładowczymi na odległość 1km - w gruncie suchym</t>
  </si>
  <si>
    <t>Roboty ziemne wykonywane koparkami podsiębiernymi o pojemności łyżki 0,60m3 w gruncie kategorii III-IV z transportem urobku samochodami samowyładowczymi na odległość 1km - w gruncie nawodnionym</t>
  </si>
  <si>
    <t>Roboty ziemne wykonywane koparkami podsiębiernymi o pojemności łyżki 0,60m3 w gruncie kategorii I-II z transportem urobku samochodami samowyładowczymi na odległość 1km</t>
  </si>
  <si>
    <t>Mechaniczne odspajanie skał w wykopach i przekopach, kat. gruntu : V</t>
  </si>
  <si>
    <t>Wykopy liniowe w gruncie suchym kategorii III-IV szerokości 0,8-2,5m, głębokości 3,0m o ścianach pionowych, z ręcznym wydobyciem urobku</t>
  </si>
  <si>
    <t>Wykopy liniowe w gruncie nawodnionym kategorii III-IV szerokości 0,8-2,5m, głębokości 3,0m o ścianach pionowych, z ręcznym wydobyciem urobku</t>
  </si>
  <si>
    <t>Wykopy liniowe w gruncie suchym kategorii I-II szerokości 0,8-2,5m, głębokości 3,0m o ścianach pionowych, z ręcznym wydobyciem urobku</t>
  </si>
  <si>
    <t>Nakłady podstawowe na przemieszczanie spycharkami mas ziemnych uprzednio odspojonych na odległość 10m</t>
  </si>
  <si>
    <t>Wykopy jamiste wykonywane na odkład koparkami podsiębiernymi o pojemności łyżki 1,20m3 na głębokości do 5,0m w gruncie kategorii III-IV</t>
  </si>
  <si>
    <t>Umocnienie pełne palami szalunkowymi stalowymi (wypraskami) wraz z ich rozbiórką, ścian wykopów w gruntach suchych kategorii I-IV o szerokości 1m i głębokości do 3,0m</t>
  </si>
  <si>
    <t>Umocnienie pełne palami szalunkowymi stalowymi (wypraskami) wraz z ich rozbiórką, ścian wykopów w gruntach nawodnionych kategorii I-IV o szerokości 1m i głębokości do 3,0m</t>
  </si>
  <si>
    <t>Umocnienie palami szalunkowymi stalowymi wraz z ich rozbiórką ścian wykopów pod komory, studzienki itp. o głębokości do 6,0m na sieciach zewnętrznych w gruntach suchych kategorii I-IV</t>
  </si>
  <si>
    <t>Drenaż rurowy korytkowy z sączków karbowanych PVC o średnicy 100mm z obsypką (w wykopie nawodnionym)</t>
  </si>
  <si>
    <t>m</t>
  </si>
  <si>
    <t>Studzienki połączeniowe drenażowe w dnie wykopu o średnicy nominalnej 600-800mm - odzysk materiałów 80%</t>
  </si>
  <si>
    <t>szt</t>
  </si>
  <si>
    <t>Pompowanie</t>
  </si>
  <si>
    <t>r-g</t>
  </si>
  <si>
    <t>Instalacja urządzeń do pompowania</t>
  </si>
  <si>
    <t>Podłoża pod kanały i obiekty z materiałów sypkich o grubości 20cm</t>
  </si>
  <si>
    <t>Obsypka rurociągu kruszywem dowiezionym o grubości 30cm oraz częściowa wymiana gruntu</t>
  </si>
  <si>
    <t>Zasypanie wykopów fundamentowych podłużnych, punktowych, rowów, wykopów obiektowych gruntem kategorii I-II o grubości warstwy w stanie luźnym 35cm z zagęszczeniem mechanicznym ubijakami pospółką drobną dowiezioną</t>
  </si>
  <si>
    <t>Zasypanie wykopów o ścianach pionowych w gruncie kategorii I-II o szerokości 0,8-2,5m i głębokości 3,0m pospółka drobna dowiezioną</t>
  </si>
  <si>
    <t>Roboty ziemne wykonywane koparkami podsiębiernymi o pojemności łyżki 0,60m3 w ziemi kategorii I-III uprzednio zmagazynowanej w hałdach z transportem urobku samochodami samowyładowczymi na odległość 1km - odwóz  gruntu</t>
  </si>
  <si>
    <t>Nakłady uzupełniające do tablic za każdy dalszy rozpoczęty 1km odległości transportu ponad 1km samochodami samowyładowczymi gruntu kat. I-IV po drogach o nawierzchni utwardzonej</t>
  </si>
  <si>
    <t>1.3. Roboty montażowe</t>
  </si>
  <si>
    <t>Kanały z rur kamionkowych kanalizacyjnych glazurowanych o średnicy 200mm, o wytrzymałości na zgniatanie F=40kN/m, łączone na kielich z uszczelką, układane w gotowym wykopie</t>
  </si>
  <si>
    <t>Kanały z rur kamionkowych kanalizacyjnych glazurowanych o średnicy 200mm - rury przeciskowe</t>
  </si>
  <si>
    <t>Rurociągi z rur polietylenowych (PE100 SDR17) o średnicy zewnętrznej 90mm</t>
  </si>
  <si>
    <t>Połączenia rur polietylenowych, ciśnieniowych PE, PEHD o średnicy zewnętrznej rur 90mm metodą zgrzewania doczołowego</t>
  </si>
  <si>
    <t>złącze</t>
  </si>
  <si>
    <t>Oznakowanie taśmą z tworzywa sztucznego trasy rurociągów ciśnieniowych ułożonych w ziemi</t>
  </si>
  <si>
    <t>kpl</t>
  </si>
  <si>
    <t>Zespół napowietrzająco-odpowietrzający do ścieków DN80, do bezpośredniej zabudowy w ziemi</t>
  </si>
  <si>
    <t>Armatura do płukania kanałów z odejściem kołnierzowym prostym DN 80</t>
  </si>
  <si>
    <t>Połączenia rur polietylenowych, ciśnieniowych PE, PEHD o średnicy zewnętrznej 90mm za pomocą kształtek elektroporowych - kolano fi 90mm</t>
  </si>
  <si>
    <t>Deskowanie ścian prostych, bloków oporowych o wysokości do 3m</t>
  </si>
  <si>
    <t>Ręczne układanie mieszanki betonowej w ławach fundamentowych i blokach oporowych</t>
  </si>
  <si>
    <t>Studnie rewizyjne z kręgów betonowych o średnicy 1000mm i głębokości 3m w gotowym wykopie, z pierścieniem odciążającym i włazem żeliwnym kl. D400</t>
  </si>
  <si>
    <t>szt.</t>
  </si>
  <si>
    <t>Studnie rewizyjne z kręgów betonowych o średnicy 1000mm w gotowym wykopie - za każde 0,5m różnicy głębokości studni</t>
  </si>
  <si>
    <t>0,5m</t>
  </si>
  <si>
    <t>Podłoże betonowe o grubości 15cm</t>
  </si>
  <si>
    <t>Przejścia szczelne rur kam. o średnicy 200mm, przez ściany komór studni</t>
  </si>
  <si>
    <t>Elementy kaskad studzienek z kształtek kamionkowych</t>
  </si>
  <si>
    <t>Próba wodna szczelności sieci z rur PE o średnicy do 110mm (1 próba - 200m)</t>
  </si>
  <si>
    <t>próba</t>
  </si>
  <si>
    <t>Próba wodna szczelności kanałów rurowych o średnicy 200mm z rur kamionkowych lub PCV (1 próba - odcinek 50m)</t>
  </si>
  <si>
    <t>Inspekcja kamerą wraz dokumentacją kamerowania wykonanych kanałów grawitacyjnych</t>
  </si>
  <si>
    <t>Studnie z kręgów betonowych o średnicy 2000mm - 2500mm i głębokości 3m w gotowym wykopie, odzysk materiału 95% - komory przeciskowe</t>
  </si>
  <si>
    <t>Przewierty maszyną do wierceń poziomych WP 15/25 rurami o średnicy nominalnej 150-250mm w gruntach kategorii III-IV</t>
  </si>
  <si>
    <t>Ułożenie rur osłonowych dwudzielnych HDPE 110mm - na kable energetyczne i teletechniczne</t>
  </si>
  <si>
    <t>Montaż konstrukcji podwieszeń rurociągów i kanałów, elementy o rozpiętości 4,00m</t>
  </si>
  <si>
    <t>Demontaż konstrukcji podwieszeń rurociągów i kanałów, elementy o rozpiętości 4,00m</t>
  </si>
  <si>
    <t>Montaż konstrukcji podwieszeń kabli energetycznych i telekomunikacyjnych typu lekkiego, elementy o rozpiętości 4,00m</t>
  </si>
  <si>
    <t>Demontaż konstrukcji podwieszeń kabli energetycznych i telekomunikacyjnych typu lekkiego, elementy o rozpiętości 4,00m</t>
  </si>
  <si>
    <t>Dostawa i montaż kompletnej przepompowni ścieków PA-4 wraz ze zbiornikiem z polimerobetonu o średnicy fi 1500, h=5300 i szafą sterowniczą</t>
  </si>
  <si>
    <t>kpl.</t>
  </si>
  <si>
    <t>Płyty fundamentowe żelbetowe z ręcznym układaniem betonu</t>
  </si>
  <si>
    <t>Przygotowanie i montaż zbrojenia ze stali gładkiej w elementach budynków i budowli</t>
  </si>
  <si>
    <t>Podłoże betonowe o grubości 20cm</t>
  </si>
  <si>
    <t>Cokoły betonowe 0,20x0,30m z fundamentem 0,20x0,80m</t>
  </si>
  <si>
    <t>Ogrodzenie z siatki o wysokości do 2,0m w ramach, na słupkach stalowych z profilu zamkniętego prostokątnego 60x40mm w rozstawie 2,5m, obsadzonych w gniazdach cokołów</t>
  </si>
  <si>
    <t>Słupy betonowe 40x40cm z fundamentami, przybramowe o wysokości do 1,80m</t>
  </si>
  <si>
    <t>Typowe wrota o szerokości 3m (na gotowych słupkach) z furtkami o szerokości 1m z siatki w ramach z kątowników, z pasem dolnym z blachy (wysokości 25 cm), o wysokości 2,1m</t>
  </si>
  <si>
    <t>Koryta o głębokości 20 cm wykonywane mechanicznie na całej szerokości jezdni i chodników w gruncie kategorii I-IV</t>
  </si>
  <si>
    <t>Koryta o głębokości 20 cm wykonywane mechanicznie na całej szerokości jezdni i chodników w gruncie kategorii I-IV - za każde dalsze 5 cm</t>
  </si>
  <si>
    <t>Profilowanie i zagęszczanie ręczne podłoża pod warstwy konstrukcyjne nawierzchni w gruncie kategorii I-II</t>
  </si>
  <si>
    <t>Warstwa dolna podbudowy z kruszywa naturalnego o grubości po zagęszczeniu 20cm</t>
  </si>
  <si>
    <t>Warstwa dolna podbudowy z kruszywa naturalnego o grubości po zagęszczeniu 20cm - za każdy dalszy 1cm</t>
  </si>
  <si>
    <t>Warstwa górna podbudowy z kruszywa łamanego o grubości po zagęszczeniu 8cm</t>
  </si>
  <si>
    <t>Warstwa górna podbudowy z kruszywa łamanego o grubości po zagęszczeniu 8cm - za każdy dalszy 1cm</t>
  </si>
  <si>
    <t>Nawierzchnia z kostki betonowej na podsypce cementowo-piaskowej, z wypełnieniem spoin zaprawą cementową</t>
  </si>
  <si>
    <t>Obrzeża betonowe o wymiarach 30x8cm na podsypce cementowo-piaskowej, z wypełnieniem spoin zaprawą cementową</t>
  </si>
  <si>
    <t>Plantowanie ręczne powierzchni gruntu rodzimego kategorii I-III - pas zieleni</t>
  </si>
  <si>
    <t>Humusowanie z obsianiem warstwy humusu grubości 5cm - pas zieleni</t>
  </si>
  <si>
    <t>Montaż odgromników z kosza podnośnika samochodowego -GX o - 0,28/5</t>
  </si>
  <si>
    <t>Montaż bezpieczników z kosza podnośnika samochodowego p.a. zacisków odgałęźnych - Al10-50</t>
  </si>
  <si>
    <t>Montaż rur osłonowych stalowych o średnicy do.21mm na słupach kratowych oświetlenia zewnętrznego p.a. a śłupie Arota SV 50</t>
  </si>
  <si>
    <t>Wciąganie do rur przewodów kabelkowych miedzianych (aluminiowych) o przekroju do 24mm2 (40mm2 dla Al) w powłoce polwinitowej YAKY 4 x 35 mm2</t>
  </si>
  <si>
    <t>Układanie w budynkach, budowlach lub na estakadach kabli wielożyłowych o masie do 1kg/m, z mocowaniem p.a. na słupie 4 x 35 mm2</t>
  </si>
  <si>
    <t>Montaż uziomu powierzchniowego w wykopie o głębokości do 0,6m w gruncie kategorii IV</t>
  </si>
  <si>
    <t>Obróbka na sucho kabli energetycznych aluminiowych, na napięcie do 1kV, o izolacji i powłoce z tworzyw sztucznych, 4-żyłowych o przekroju żyły do 50mm2</t>
  </si>
  <si>
    <t>Podłączenie przewodów kabelkowych o przekroju do 16mm w powłoce polwinitowej pod zaciski lub bolce</t>
  </si>
  <si>
    <t>Podłączenie przewodów kabelkowych o przekroju do 6mm2 w powłoce polwinitowej pod zaciski lub bolce</t>
  </si>
  <si>
    <t>Ręczne kopanie rowów kablowych o głębokości do 0,8m i szerokości dna do 0,4m w gruncie kategorii IV</t>
  </si>
  <si>
    <t>Układanie bednarki o przekroju do 120mm2 w rowach kablowych</t>
  </si>
  <si>
    <t>Nasypanie warstwy piasku grubości 10cm na dno rowu kablowego o szerokości do 0,4m</t>
  </si>
  <si>
    <t>Ręczne układanie w rowach kablowych kabli wielożyłowych o masie do 1kg/m, z przykryciem folią kalandrowaną z PCW uplastycznionego, o grubości powyżej 0,4-0,6mm YAKY 4 x 35 mm2</t>
  </si>
  <si>
    <t>Ręczne zasypywanie rowów kablowych w gruncie kategorii I-II o szerokości dna do 0,4m (i głębokości do 0,4m - robocizna 01, głębokości do 0,6m - robocizna 02, głębokości do 0,8m - robocizna 03, głębokości do 1,0m - robocizna 04)</t>
  </si>
  <si>
    <t>Montaż fundamentów z żywic poliestrowych o objętości do 0,25m3 pod rozdzielnice w wykopie w gruncie kategorii IV</t>
  </si>
  <si>
    <t>Przykręcenie do gotowego podłoża z częściowym rozebraniem i złożeniem bez podłączenia aparatów o masie do 20kg z 2 otworami mocującymi - ZKL -1p RLT/FT-IP/S4</t>
  </si>
  <si>
    <t>Układanie w rurach, pustakach lub w kanałach  kabli wielożyłowych o masie do 1kg/m YAKY 4 x 35 mm2</t>
  </si>
  <si>
    <t>Spawanie przewodów uziemiających wykonanych z bednarki o przekroju 120mm2 w wykopie</t>
  </si>
  <si>
    <t>Przykręcenie do gotowego podłoża z częściowym rozebraniem i złożeniem bez podłączenia aparatów o masie do 20kg z 2 otworami mocującymi rozdzielnia</t>
  </si>
  <si>
    <t>Układanie bednarki o przekroju do 120mm2 w kanałach luzem</t>
  </si>
  <si>
    <t>Ręczne układanie w kanałach odkrywanych kabli wielożyłowych o masie do 0,5kg/m, bez mocowania YAKY 5 x 6 mm2</t>
  </si>
  <si>
    <t>Obróbka na sucho kabli energetycznych miedzianych, na napięcie do 1kV, o izolacji i powłoce z tworzyw sztucznych, 4-żyłowych o przekroju żyły do 16mm2</t>
  </si>
  <si>
    <t>Badanie linii kablowej NN 4-żyłowej</t>
  </si>
  <si>
    <t>odcinek</t>
  </si>
  <si>
    <t>Badanie linii sterowniczej 4-żyłowej</t>
  </si>
  <si>
    <t>Badania i pomiary instalacji uziemiającej ochronnej lub roboczej - za pierwszy pomiar lub badanie</t>
  </si>
  <si>
    <t>pomiar</t>
  </si>
  <si>
    <t>Badania i pomiary instalacji uziemiającej ochronnej lub roboczej - dodatek za każdy następny pomiar lub badanie</t>
  </si>
  <si>
    <t>Sprawdzenie i pomiary elektryczne przekaźników sygnalizacyjnych</t>
  </si>
  <si>
    <t>Sprawdzenie samoczynnego wyłączania zasilania - pierwsza próba działania wyłącznika różnicowo-prądowego</t>
  </si>
  <si>
    <t>Ręczne rozścielenie z transportem taczkami na terenie płaskim ziemi urodzajnej</t>
  </si>
  <si>
    <t>Ręczne usunięcie warstwy ziemi urodzajnej z przerzutem z darnią, - dopłata za każde dalsze 5cm grubości ponad 15cm</t>
  </si>
  <si>
    <t>Cena</t>
  </si>
  <si>
    <t>Wartość</t>
  </si>
  <si>
    <t>Roboty przygotowawcze -</t>
  </si>
  <si>
    <t>Roboty ziemne</t>
  </si>
  <si>
    <t>Roboty montażowe</t>
  </si>
  <si>
    <t>Podatek VAT 23%</t>
  </si>
  <si>
    <t>Numer elementu</t>
  </si>
  <si>
    <t>Cena uśredniona</t>
  </si>
  <si>
    <t>Roboty w terenach zielonych</t>
  </si>
  <si>
    <t xml:space="preserve">1.1.1. </t>
  </si>
  <si>
    <t xml:space="preserve">1.1.2. </t>
  </si>
  <si>
    <t xml:space="preserve">Wykopy z umocnieniem i zasypy </t>
  </si>
  <si>
    <t xml:space="preserve">1.2.1. </t>
  </si>
  <si>
    <t>Odwodnienia</t>
  </si>
  <si>
    <t xml:space="preserve">1.2.2. </t>
  </si>
  <si>
    <t>Roboty w drogach</t>
  </si>
  <si>
    <t xml:space="preserve">1.1.3. </t>
  </si>
  <si>
    <t>Roboty pomiarowe - trasa</t>
  </si>
  <si>
    <r>
      <t xml:space="preserve">Rurociągi grawitacyjne </t>
    </r>
    <r>
      <rPr>
        <sz val="10"/>
        <rFont val="Symbol"/>
        <family val="1"/>
      </rPr>
      <t xml:space="preserve">Æ </t>
    </r>
    <r>
      <rPr>
        <sz val="10"/>
        <rFont val="Arial"/>
        <family val="2"/>
      </rPr>
      <t>200</t>
    </r>
  </si>
  <si>
    <t>Rurociągi PE DZ 90mm</t>
  </si>
  <si>
    <r>
      <t xml:space="preserve">Rurociągi grawitacyjne </t>
    </r>
    <r>
      <rPr>
        <sz val="10"/>
        <rFont val="Symbol"/>
        <family val="1"/>
      </rPr>
      <t xml:space="preserve">Æ </t>
    </r>
    <r>
      <rPr>
        <sz val="10"/>
        <rFont val="Arial"/>
        <family val="2"/>
      </rPr>
      <t>200 wykonane metodą bezwykopową</t>
    </r>
  </si>
  <si>
    <t>1.3.1.</t>
  </si>
  <si>
    <t>1.3.2.</t>
  </si>
  <si>
    <t>1.3.3.</t>
  </si>
  <si>
    <t>1.3.4.</t>
  </si>
  <si>
    <t>Studnie 1000mm</t>
  </si>
  <si>
    <t>Budowa pompowni sieciowej</t>
  </si>
  <si>
    <t>Dostawa i montaż pompowni</t>
  </si>
  <si>
    <t>Instalacje elektryczne</t>
  </si>
  <si>
    <t>1.4.3.</t>
  </si>
  <si>
    <t xml:space="preserve">Zagospodarowanie terenu </t>
  </si>
  <si>
    <t>1.4.1.</t>
  </si>
  <si>
    <t>1.4.2.</t>
  </si>
  <si>
    <t>1.4.4.</t>
  </si>
  <si>
    <t>Ogrodzenie</t>
  </si>
  <si>
    <t>Rozebranie mechaniczne nawierzchni z mieszanek mineralno-bitumicznych o grubości 3cm do łącznej szerokości 5,0 m</t>
  </si>
  <si>
    <t>Profilowanie i zagęszczanie mechaniczne podłoża pod warstwy konstrukcyjne nawierzchni w gruncie kategorii I-IV</t>
  </si>
  <si>
    <t>1.5.2.</t>
  </si>
  <si>
    <t>1.5.1.</t>
  </si>
  <si>
    <t xml:space="preserve">1. </t>
  </si>
  <si>
    <t xml:space="preserve">2. </t>
  </si>
  <si>
    <t xml:space="preserve">3. </t>
  </si>
  <si>
    <t xml:space="preserve">4. </t>
  </si>
  <si>
    <t>5.</t>
  </si>
  <si>
    <t>Ilość rozliczeniowa</t>
  </si>
  <si>
    <t>Rozebranie pozostałej nawierzchni</t>
  </si>
  <si>
    <t>Podbudowa drogi</t>
  </si>
  <si>
    <t>Odtworzenie nawierzchni (poz. opcjonalna  - wg warunków)</t>
  </si>
  <si>
    <t>Ogółem wg projektu</t>
  </si>
  <si>
    <t>Razem k.b. wg projektu</t>
  </si>
  <si>
    <t>Cena ofertowa</t>
  </si>
  <si>
    <t>1.4. Roboty odtworzeniowe (poz. opcjonalne wg projektu  - do wykonania wg warunków)</t>
  </si>
  <si>
    <t>PRZEDMIAR ROBÓT</t>
  </si>
  <si>
    <t>Budowa:</t>
  </si>
  <si>
    <t>BULOWICE DZIAŁKI WG WYKAZU W  PROJEKCIE BUDOWLANYM</t>
  </si>
  <si>
    <t>Obiekt lub rodzaj robót:</t>
  </si>
  <si>
    <t>SIEĆ KANALIZACJI SANITARNEJ</t>
  </si>
  <si>
    <t>Lokalizacja:</t>
  </si>
  <si>
    <t>GMINA KĘTY</t>
  </si>
  <si>
    <t>Inwestor:</t>
  </si>
  <si>
    <t>Wykonawca:</t>
  </si>
  <si>
    <t>(należy wpisać nazwę)</t>
  </si>
  <si>
    <t>Data opracowania:</t>
  </si>
  <si>
    <t xml:space="preserve">Wartość netto robót z oferty: </t>
  </si>
  <si>
    <t>32-650 KĘTY, UL. ŚW. M. KOLBE 25 A</t>
  </si>
  <si>
    <t>MIEJSKI ZAKŁAD WODOCIĄGÓW I KANALIZACJI SP. Z O.O.</t>
  </si>
  <si>
    <t>(należy wpisać datę)</t>
  </si>
  <si>
    <t>Rozbudowa sieci kanalizacyjnej w Bulowicach w rejonie pompowni PA/4</t>
  </si>
  <si>
    <t>Połączenia rur polietylenowych, ciśnieniowych PE, PEHD o średnicy zewnętrznej 90mm za pomocą kształtek elektroporowych - łuki</t>
  </si>
  <si>
    <t>Miękkouszczelniająca zasuwa klinowa typu E2 DN80/90 PN10 z króćcami PE do zgrzewania z rurami PE</t>
  </si>
  <si>
    <t>Zestawienie cen ryczałtowych dla elementów zamówienia</t>
  </si>
  <si>
    <t>Instrukcja dla wypełniającego przedmiar</t>
  </si>
  <si>
    <t>WAŻNE</t>
  </si>
  <si>
    <t>Do tej pozycji należy doliczyć koszty z oferty na podpięcie pompowni do systemu monitoringu MZWiK</t>
  </si>
  <si>
    <t>Krotność</t>
  </si>
  <si>
    <t>Skropienie nawierzchni asfaltem</t>
  </si>
  <si>
    <t>Warstwa dolna podbudowy z kruszywa łamanego 0-63 o grubości po zagęszczeniu 15cm (minimalny moduł odkształcenia E2≥130 Mpa)</t>
  </si>
  <si>
    <t>Warstwa dolna podbudowy z kruszywa łamanego 0-63 o grubości po zagęszczeniu 15cm - za każdy dalszy 1cm (minimalny moduł odkształcenia E2≥130 Mpa)</t>
  </si>
  <si>
    <t>Roboty odtworzeniowe</t>
  </si>
  <si>
    <t xml:space="preserve">Przedmiar do oferty należy dołączyć w wydrukowanej formie drukując znajdujące się w kolejnych zakładkach "Str. tytułową", wypełniony "Przedmiar" oraz tabelę "Pozycje pod ryczałt", które zostaną przeliczone automatycznie. 
Wykonawca wypełnia wyłącznie kolumnę nr 6 Przedmiaru o nazwie "Cena", w której pozostawiono puste obecnie miejsca.
W formularzu zastosowano odpowiednie formuły, które przeliczą podaną przez oferenta cenę jednostkową na wartość całej pozycji, uwzględniając zakładaną ilość i krotność. Następnie wartości te są zaciągane automatycznie do zakładki "Pozycje pod ryczałt", której nie należy korygować.
Przed wydrukiem wypełniający powinien sprawdzić czy każda pozycja przedmiaru została odpowiednio przeliczona oraz czy sumy skumulowane dla każdej części zawierają wszystkie wyliczone wartości pozycji. Należy też zadbać, by żadna z pozycji przedmiaru nie została usunięta. Nie dopuszcza się modyfikacji nazw pozycji przedmiarowych.
Po wydrukowaniu należy sprawdzić czy wszystkie strony zostały wydrukowane kompletnie tzn. czy tekst w pozycjach przedmiaru nie został "ucięty" oraz czy pozycje na końcu strony nie są powielone na stronie następnej. W razie powilania i trudności z usunięciem należy takie pozycje skreślić i opatrzyć podpisem osoby upoważnionej do podpisania oferty. Należy upewnić się, czy pozycja ta nie została podwójnie wliczona do wartości całkowitej Kontraktu. 
</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</si>
</sst>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
    <numFmt numFmtId="166" formatCode="#,##0.0000"/>
    <numFmt numFmtId="167" formatCode="#,##0.00000"/>
    <numFmt numFmtId="168" formatCode="#,##0.000000"/>
    <numFmt numFmtId="169" formatCode="#,##0.0000000"/>
    <numFmt numFmtId="170" formatCode="#,##0.00000000"/>
    <numFmt numFmtId="171" formatCode="#,##0.000000000"/>
    <numFmt numFmtId="172" formatCode="#,##0.00_ ;\-#,##0.00\ "/>
    <numFmt numFmtId="173" formatCode="0.000"/>
  </numFmts>
  <fonts count="58">
    <font>
      <sz val="10"/>
      <name val="Arial"/>
      <family val="0"/>
    </font>
    <font>
      <sz val="8"/>
      <name val="Arial"/>
      <family val="0"/>
    </font>
    <font>
      <sz val="7"/>
      <name val="Arial"/>
      <family val="0"/>
    </font>
    <font>
      <i/>
      <sz val="7"/>
      <name val="Arial"/>
      <family val="0"/>
    </font>
    <font>
      <b/>
      <sz val="14"/>
      <name val="Arial"/>
      <family val="0"/>
    </font>
    <font>
      <b/>
      <sz val="8"/>
      <name val="Arial"/>
      <family val="0"/>
    </font>
    <font>
      <b/>
      <sz val="10"/>
      <name val="Arial"/>
      <family val="2"/>
    </font>
    <font>
      <b/>
      <i/>
      <sz val="10"/>
      <name val="Arial"/>
      <family val="2"/>
    </font>
    <font>
      <i/>
      <sz val="10"/>
      <name val="Arial"/>
      <family val="2"/>
    </font>
    <font>
      <sz val="10"/>
      <name val="Symbol"/>
      <family val="1"/>
    </font>
    <font>
      <b/>
      <sz val="12"/>
      <name val="Arial"/>
      <family val="2"/>
    </font>
    <font>
      <b/>
      <sz val="13"/>
      <color indexed="8"/>
      <name val="Arial"/>
      <family val="2"/>
    </font>
    <font>
      <b/>
      <sz val="10"/>
      <color indexed="8"/>
      <name val="Arial"/>
      <family val="2"/>
    </font>
    <font>
      <b/>
      <i/>
      <sz val="10"/>
      <color indexed="8"/>
      <name val="Arial"/>
      <family val="2"/>
    </font>
    <font>
      <b/>
      <sz val="12"/>
      <color indexed="8"/>
      <name val="Arial"/>
      <family val="2"/>
    </font>
    <font>
      <b/>
      <sz val="14"/>
      <color indexed="8"/>
      <name val="Arial"/>
      <family val="2"/>
    </font>
    <font>
      <b/>
      <sz val="18"/>
      <name val="Arial"/>
      <family val="2"/>
    </font>
    <font>
      <sz val="14"/>
      <color indexed="8"/>
      <name val="Arial"/>
      <family val="2"/>
    </font>
    <font>
      <b/>
      <sz val="16"/>
      <color indexed="8"/>
      <name val="Arial"/>
      <family val="2"/>
    </font>
    <font>
      <b/>
      <sz val="11"/>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8"/>
      <color indexed="10"/>
      <name val="Arial"/>
      <family val="2"/>
    </font>
    <font>
      <b/>
      <sz val="8"/>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8"/>
      <color rgb="FFFF0000"/>
      <name val="Arial"/>
      <family val="2"/>
    </font>
    <font>
      <b/>
      <sz val="8"/>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31"/>
        <bgColor indexed="64"/>
      </patternFill>
    </fill>
    <fill>
      <patternFill patternType="solid">
        <fgColor indexed="26"/>
        <bgColor indexed="64"/>
      </patternFill>
    </fill>
    <fill>
      <patternFill patternType="solid">
        <fgColor indexed="52"/>
        <bgColor indexed="64"/>
      </patternFill>
    </fill>
    <fill>
      <patternFill patternType="solid">
        <fgColor indexed="44"/>
        <bgColor indexed="64"/>
      </patternFill>
    </fill>
    <fill>
      <patternFill patternType="solid">
        <fgColor rgb="FFFFFF00"/>
        <bgColor indexed="64"/>
      </patternFill>
    </fill>
    <fill>
      <patternFill patternType="solid">
        <fgColor rgb="FFFF0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color indexed="8"/>
      </left>
      <right style="thin">
        <color indexed="8"/>
      </right>
      <top style="thin">
        <color indexed="8"/>
      </top>
      <bottom style="thin"/>
    </border>
    <border>
      <left style="thin">
        <color indexed="8"/>
      </left>
      <right style="thin">
        <color indexed="8"/>
      </right>
      <top style="medium">
        <color indexed="8"/>
      </top>
      <bottom style="thin">
        <color indexed="8"/>
      </bottom>
    </border>
    <border>
      <left style="thin"/>
      <right style="thin"/>
      <top style="thin"/>
      <bottom style="thin"/>
    </border>
    <border>
      <left style="medium"/>
      <right style="medium"/>
      <top style="medium"/>
      <bottom style="mediu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27" borderId="1" applyNumberFormat="0" applyAlignment="0" applyProtection="0"/>
    <xf numFmtId="9" fontId="1"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55" fillId="32" borderId="0" applyNumberFormat="0" applyBorder="0" applyAlignment="0" applyProtection="0"/>
  </cellStyleXfs>
  <cellXfs count="82">
    <xf numFmtId="0" fontId="0" fillId="0" borderId="0" xfId="0" applyAlignment="1">
      <alignment/>
    </xf>
    <xf numFmtId="0" fontId="1" fillId="0" borderId="0" xfId="0" applyNumberFormat="1" applyFont="1" applyAlignment="1">
      <alignment vertical="top" wrapText="1"/>
    </xf>
    <xf numFmtId="0" fontId="0" fillId="0" borderId="0" xfId="0" applyNumberFormat="1" applyAlignment="1">
      <alignment vertical="center"/>
    </xf>
    <xf numFmtId="0" fontId="1" fillId="33" borderId="10" xfId="0" applyNumberFormat="1" applyFont="1" applyFill="1" applyBorder="1" applyAlignment="1">
      <alignment horizontal="center" vertical="center" wrapText="1"/>
    </xf>
    <xf numFmtId="0" fontId="3" fillId="34" borderId="10" xfId="0" applyNumberFormat="1" applyFont="1" applyFill="1" applyBorder="1" applyAlignment="1">
      <alignment horizontal="center" vertical="center" wrapText="1"/>
    </xf>
    <xf numFmtId="0" fontId="5" fillId="35" borderId="11" xfId="0" applyNumberFormat="1" applyFont="1" applyFill="1" applyBorder="1" applyAlignment="1">
      <alignment vertical="center" wrapText="1"/>
    </xf>
    <xf numFmtId="0" fontId="5" fillId="35" borderId="11" xfId="0" applyNumberFormat="1" applyFont="1" applyFill="1" applyBorder="1" applyAlignment="1">
      <alignment horizontal="left" vertical="center" wrapText="1"/>
    </xf>
    <xf numFmtId="0" fontId="5" fillId="35" borderId="12" xfId="0" applyNumberFormat="1" applyFont="1" applyFill="1" applyBorder="1" applyAlignment="1">
      <alignment vertical="center" wrapText="1"/>
    </xf>
    <xf numFmtId="0" fontId="5" fillId="36" borderId="11" xfId="0" applyNumberFormat="1" applyFont="1" applyFill="1" applyBorder="1" applyAlignment="1">
      <alignment vertical="center" wrapText="1"/>
    </xf>
    <xf numFmtId="0" fontId="5" fillId="36" borderId="11" xfId="0" applyNumberFormat="1" applyFont="1" applyFill="1" applyBorder="1" applyAlignment="1">
      <alignment horizontal="left" vertical="center" wrapText="1"/>
    </xf>
    <xf numFmtId="0" fontId="1" fillId="33" borderId="13" xfId="0" applyNumberFormat="1" applyFont="1" applyFill="1" applyBorder="1" applyAlignment="1">
      <alignment vertical="top" wrapText="1"/>
    </xf>
    <xf numFmtId="0" fontId="1" fillId="33" borderId="11" xfId="0" applyNumberFormat="1" applyFont="1" applyFill="1" applyBorder="1" applyAlignment="1">
      <alignment vertical="top" wrapText="1"/>
    </xf>
    <xf numFmtId="0" fontId="1" fillId="33" borderId="11" xfId="0" applyNumberFormat="1" applyFont="1" applyFill="1" applyBorder="1" applyAlignment="1">
      <alignment horizontal="right" vertical="top" wrapText="1"/>
    </xf>
    <xf numFmtId="0" fontId="1" fillId="33" borderId="14" xfId="0" applyNumberFormat="1" applyFont="1" applyFill="1" applyBorder="1" applyAlignment="1">
      <alignment vertical="top" wrapText="1"/>
    </xf>
    <xf numFmtId="0" fontId="0" fillId="0" borderId="0" xfId="0" applyAlignment="1">
      <alignment horizontal="center"/>
    </xf>
    <xf numFmtId="0" fontId="1" fillId="0" borderId="11" xfId="0" applyNumberFormat="1" applyFont="1" applyBorder="1" applyAlignment="1">
      <alignment horizontal="left" vertical="top" wrapText="1"/>
    </xf>
    <xf numFmtId="172" fontId="0" fillId="0" borderId="0" xfId="0" applyNumberFormat="1" applyAlignment="1">
      <alignment/>
    </xf>
    <xf numFmtId="0" fontId="1" fillId="34" borderId="15" xfId="0" applyNumberFormat="1" applyFont="1" applyFill="1" applyBorder="1" applyAlignment="1">
      <alignment vertical="top" wrapText="1"/>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right" vertical="center" wrapText="1"/>
    </xf>
    <xf numFmtId="0" fontId="1" fillId="34" borderId="15" xfId="0" applyNumberFormat="1" applyFont="1" applyFill="1" applyBorder="1" applyAlignment="1">
      <alignment horizontal="right" vertical="top" wrapText="1"/>
    </xf>
    <xf numFmtId="44" fontId="5" fillId="36" borderId="12" xfId="58" applyFont="1" applyFill="1" applyBorder="1" applyAlignment="1">
      <alignment vertical="center" wrapText="1"/>
    </xf>
    <xf numFmtId="44" fontId="1" fillId="0" borderId="12" xfId="58" applyFont="1" applyBorder="1" applyAlignment="1">
      <alignment horizontal="right" vertical="center" wrapText="1"/>
    </xf>
    <xf numFmtId="44" fontId="5" fillId="34" borderId="16" xfId="58" applyFont="1" applyFill="1" applyBorder="1" applyAlignment="1">
      <alignment horizontal="right" vertical="top" wrapText="1"/>
    </xf>
    <xf numFmtId="44" fontId="5" fillId="33" borderId="17" xfId="58" applyFont="1" applyFill="1" applyBorder="1" applyAlignment="1">
      <alignment horizontal="right" vertical="top" wrapText="1"/>
    </xf>
    <xf numFmtId="44" fontId="1" fillId="33" borderId="12" xfId="58" applyFont="1" applyFill="1" applyBorder="1" applyAlignment="1">
      <alignment horizontal="right" vertical="top" wrapText="1"/>
    </xf>
    <xf numFmtId="44" fontId="5" fillId="33" borderId="10" xfId="58" applyFont="1" applyFill="1" applyBorder="1" applyAlignment="1">
      <alignment horizontal="right" vertical="top" wrapText="1"/>
    </xf>
    <xf numFmtId="44" fontId="6" fillId="0" borderId="0" xfId="0" applyNumberFormat="1" applyFont="1" applyAlignment="1">
      <alignment horizontal="right"/>
    </xf>
    <xf numFmtId="0" fontId="10" fillId="0" borderId="0" xfId="0" applyFont="1" applyAlignment="1">
      <alignment/>
    </xf>
    <xf numFmtId="0" fontId="1" fillId="33" borderId="18" xfId="0" applyNumberFormat="1" applyFont="1" applyFill="1" applyBorder="1" applyAlignment="1">
      <alignment horizontal="center" vertical="center" wrapText="1"/>
    </xf>
    <xf numFmtId="0" fontId="7" fillId="0" borderId="18" xfId="0" applyFont="1" applyBorder="1" applyAlignment="1">
      <alignment/>
    </xf>
    <xf numFmtId="0" fontId="0" fillId="0" borderId="18" xfId="0" applyBorder="1" applyAlignment="1">
      <alignment/>
    </xf>
    <xf numFmtId="0" fontId="0" fillId="0" borderId="18" xfId="0" applyBorder="1" applyAlignment="1">
      <alignment horizontal="right"/>
    </xf>
    <xf numFmtId="0" fontId="0" fillId="0" borderId="18" xfId="0" applyFont="1" applyBorder="1" applyAlignment="1">
      <alignment/>
    </xf>
    <xf numFmtId="0" fontId="8" fillId="0" borderId="18" xfId="0" applyFont="1" applyBorder="1" applyAlignment="1">
      <alignment horizontal="center"/>
    </xf>
    <xf numFmtId="4" fontId="8" fillId="0" borderId="18" xfId="0" applyNumberFormat="1" applyFont="1" applyBorder="1" applyAlignment="1">
      <alignment/>
    </xf>
    <xf numFmtId="44" fontId="0" fillId="0" borderId="18" xfId="58" applyFont="1" applyBorder="1" applyAlignment="1">
      <alignment/>
    </xf>
    <xf numFmtId="0" fontId="0" fillId="0" borderId="18" xfId="0" applyFont="1" applyBorder="1" applyAlignment="1">
      <alignment wrapText="1"/>
    </xf>
    <xf numFmtId="0" fontId="0" fillId="0" borderId="18" xfId="0" applyFont="1" applyBorder="1" applyAlignment="1">
      <alignment horizontal="right"/>
    </xf>
    <xf numFmtId="44" fontId="0" fillId="0" borderId="18" xfId="0" applyNumberFormat="1" applyBorder="1" applyAlignment="1">
      <alignment/>
    </xf>
    <xf numFmtId="44" fontId="6" fillId="0" borderId="19" xfId="0" applyNumberFormat="1" applyFont="1" applyBorder="1" applyAlignment="1">
      <alignment/>
    </xf>
    <xf numFmtId="0" fontId="0" fillId="0" borderId="0" xfId="0" applyFill="1" applyAlignment="1">
      <alignment/>
    </xf>
    <xf numFmtId="0" fontId="0" fillId="0" borderId="0" xfId="0" applyFill="1" applyBorder="1" applyAlignment="1">
      <alignment/>
    </xf>
    <xf numFmtId="0" fontId="1" fillId="34" borderId="20" xfId="0" applyNumberFormat="1" applyFont="1" applyFill="1" applyBorder="1" applyAlignment="1">
      <alignment horizontal="right" vertical="top" wrapText="1"/>
    </xf>
    <xf numFmtId="44" fontId="5" fillId="34" borderId="21" xfId="58" applyFont="1" applyFill="1" applyBorder="1" applyAlignment="1">
      <alignment horizontal="right" vertical="top" wrapText="1"/>
    </xf>
    <xf numFmtId="0" fontId="1" fillId="0" borderId="18" xfId="0" applyNumberFormat="1" applyFont="1" applyBorder="1" applyAlignment="1">
      <alignment horizontal="left" vertical="top" wrapText="1"/>
    </xf>
    <xf numFmtId="44" fontId="1" fillId="0" borderId="18" xfId="58" applyFont="1" applyBorder="1" applyAlignment="1">
      <alignment horizontal="right" vertical="center" wrapText="1"/>
    </xf>
    <xf numFmtId="0" fontId="1" fillId="0" borderId="18" xfId="0" applyNumberFormat="1" applyFont="1" applyBorder="1" applyAlignment="1">
      <alignment horizontal="left" vertical="top" wrapText="1"/>
    </xf>
    <xf numFmtId="0" fontId="1" fillId="0" borderId="18" xfId="0" applyNumberFormat="1" applyFont="1" applyBorder="1" applyAlignment="1">
      <alignment horizontal="center" vertical="center" wrapText="1"/>
    </xf>
    <xf numFmtId="0" fontId="1" fillId="34" borderId="20" xfId="0" applyNumberFormat="1" applyFont="1" applyFill="1" applyBorder="1" applyAlignment="1">
      <alignment vertical="center" wrapText="1"/>
    </xf>
    <xf numFmtId="4" fontId="1" fillId="0" borderId="18" xfId="0" applyNumberFormat="1" applyFont="1" applyBorder="1" applyAlignment="1">
      <alignment horizontal="right" vertical="center" wrapText="1"/>
    </xf>
    <xf numFmtId="39" fontId="1" fillId="0" borderId="18" xfId="0" applyNumberFormat="1" applyFont="1" applyBorder="1" applyAlignment="1">
      <alignment horizontal="right" vertical="center" wrapText="1"/>
    </xf>
    <xf numFmtId="164" fontId="1" fillId="0" borderId="18" xfId="0" applyNumberFormat="1" applyFont="1" applyBorder="1" applyAlignment="1">
      <alignment horizontal="right" vertical="center" wrapText="1"/>
    </xf>
    <xf numFmtId="3" fontId="1" fillId="0" borderId="18" xfId="0" applyNumberFormat="1" applyFont="1" applyBorder="1" applyAlignment="1">
      <alignment horizontal="right" vertical="center" wrapText="1"/>
    </xf>
    <xf numFmtId="0" fontId="5" fillId="36" borderId="11" xfId="0" applyNumberFormat="1" applyFont="1" applyFill="1" applyBorder="1" applyAlignment="1">
      <alignment horizontal="left" vertical="center"/>
    </xf>
    <xf numFmtId="44" fontId="1" fillId="0" borderId="0" xfId="0" applyNumberFormat="1" applyFont="1" applyAlignment="1">
      <alignment vertical="top" wrapText="1"/>
    </xf>
    <xf numFmtId="0" fontId="0" fillId="0" borderId="0" xfId="0" applyAlignment="1">
      <alignment horizontal="right" vertical="top"/>
    </xf>
    <xf numFmtId="0" fontId="12" fillId="0" borderId="0" xfId="0" applyFont="1" applyAlignment="1">
      <alignment horizontal="left" vertical="top" wrapText="1"/>
    </xf>
    <xf numFmtId="0" fontId="0" fillId="0" borderId="0" xfId="0" applyAlignment="1">
      <alignment horizontal="right"/>
    </xf>
    <xf numFmtId="0" fontId="13" fillId="0" borderId="0" xfId="0" applyFont="1" applyAlignment="1">
      <alignment/>
    </xf>
    <xf numFmtId="0" fontId="14" fillId="0" borderId="0" xfId="0" applyFont="1" applyAlignment="1">
      <alignment horizontal="right"/>
    </xf>
    <xf numFmtId="44" fontId="15" fillId="0" borderId="0" xfId="0" applyNumberFormat="1" applyFont="1" applyAlignment="1">
      <alignment horizontal="left"/>
    </xf>
    <xf numFmtId="44" fontId="7" fillId="0" borderId="18" xfId="58" applyFont="1" applyBorder="1" applyAlignment="1">
      <alignment/>
    </xf>
    <xf numFmtId="44" fontId="7" fillId="0" borderId="18" xfId="0" applyNumberFormat="1" applyFont="1" applyBorder="1" applyAlignment="1">
      <alignment/>
    </xf>
    <xf numFmtId="0" fontId="11" fillId="0" borderId="0" xfId="0" applyFont="1" applyAlignment="1">
      <alignment horizontal="center"/>
    </xf>
    <xf numFmtId="0" fontId="15" fillId="0" borderId="0" xfId="0" applyFont="1" applyFill="1" applyAlignment="1">
      <alignment horizontal="center" wrapText="1"/>
    </xf>
    <xf numFmtId="0" fontId="17" fillId="0" borderId="0" xfId="0" applyFont="1" applyFill="1" applyAlignment="1">
      <alignment horizontal="center"/>
    </xf>
    <xf numFmtId="0" fontId="18" fillId="0" borderId="0" xfId="0" applyFont="1" applyAlignment="1">
      <alignment/>
    </xf>
    <xf numFmtId="0" fontId="56" fillId="0" borderId="0" xfId="0" applyFont="1" applyAlignment="1">
      <alignment/>
    </xf>
    <xf numFmtId="0" fontId="1" fillId="33" borderId="14" xfId="0" applyNumberFormat="1" applyFont="1" applyFill="1" applyBorder="1" applyAlignment="1">
      <alignment horizontal="right" vertical="top" wrapText="1"/>
    </xf>
    <xf numFmtId="0" fontId="1" fillId="33" borderId="13" xfId="0" applyNumberFormat="1" applyFont="1" applyFill="1" applyBorder="1" applyAlignment="1">
      <alignment horizontal="right" vertical="top" wrapText="1"/>
    </xf>
    <xf numFmtId="0" fontId="1" fillId="37" borderId="18" xfId="0" applyNumberFormat="1" applyFont="1" applyFill="1" applyBorder="1" applyAlignment="1">
      <alignment horizontal="left" vertical="top" wrapText="1"/>
    </xf>
    <xf numFmtId="0" fontId="12" fillId="0" borderId="0" xfId="0" applyFont="1" applyAlignment="1">
      <alignment vertical="top" wrapText="1"/>
    </xf>
    <xf numFmtId="0" fontId="15" fillId="0" borderId="0" xfId="0" applyFont="1" applyFill="1" applyAlignment="1">
      <alignment horizontal="center" wrapText="1"/>
    </xf>
    <xf numFmtId="0" fontId="17" fillId="0" borderId="0" xfId="0" applyFont="1" applyFill="1" applyAlignment="1">
      <alignment horizontal="center"/>
    </xf>
    <xf numFmtId="0" fontId="11" fillId="0" borderId="0" xfId="0" applyFont="1" applyAlignment="1">
      <alignment horizontal="center"/>
    </xf>
    <xf numFmtId="0" fontId="3" fillId="0" borderId="0" xfId="0" applyNumberFormat="1" applyFont="1" applyAlignment="1">
      <alignment horizontal="left" vertical="center" wrapText="1"/>
    </xf>
    <xf numFmtId="0" fontId="4" fillId="0" borderId="0" xfId="0" applyNumberFormat="1" applyFont="1" applyAlignment="1">
      <alignment horizontal="center" vertical="center" wrapText="1"/>
    </xf>
    <xf numFmtId="0" fontId="1" fillId="0" borderId="0" xfId="0" applyNumberFormat="1" applyFont="1" applyAlignment="1">
      <alignment horizontal="left" vertical="center" wrapText="1"/>
    </xf>
    <xf numFmtId="0" fontId="57" fillId="38" borderId="18" xfId="0" applyFont="1" applyFill="1" applyBorder="1" applyAlignment="1">
      <alignment horizontal="center" vertical="center" wrapText="1"/>
    </xf>
    <xf numFmtId="0" fontId="16" fillId="0" borderId="0" xfId="0" applyFont="1" applyAlignment="1">
      <alignment horizontal="center"/>
    </xf>
    <xf numFmtId="0" fontId="19" fillId="0" borderId="0" xfId="0" applyFont="1" applyAlignment="1">
      <alignment horizontal="center" vertical="top"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3:C43"/>
  <sheetViews>
    <sheetView zoomScale="75" zoomScaleNormal="75" zoomScalePageLayoutView="0" workbookViewId="0" topLeftCell="A1">
      <selection activeCell="A6" sqref="A6:C6"/>
    </sheetView>
  </sheetViews>
  <sheetFormatPr defaultColWidth="9.140625" defaultRowHeight="12.75"/>
  <cols>
    <col min="1" max="1" width="30.28125" style="0" customWidth="1"/>
    <col min="2" max="2" width="13.28125" style="0" customWidth="1"/>
    <col min="3" max="3" width="66.00390625" style="0" customWidth="1"/>
  </cols>
  <sheetData>
    <row r="3" spans="1:3" ht="16.5">
      <c r="A3" s="75" t="s">
        <v>188</v>
      </c>
      <c r="B3" s="75"/>
      <c r="C3" s="75"/>
    </row>
    <row r="4" spans="1:3" ht="16.5">
      <c r="A4" s="64"/>
      <c r="B4" s="64"/>
      <c r="C4" s="64"/>
    </row>
    <row r="5" spans="1:3" ht="16.5">
      <c r="A5" s="64"/>
      <c r="B5" s="64"/>
      <c r="C5" s="64"/>
    </row>
    <row r="6" spans="1:3" ht="17.25">
      <c r="A6" s="73" t="s">
        <v>203</v>
      </c>
      <c r="B6" s="73"/>
      <c r="C6" s="74"/>
    </row>
    <row r="7" spans="1:3" ht="17.25">
      <c r="A7" s="65"/>
      <c r="B7" s="65"/>
      <c r="C7" s="66"/>
    </row>
    <row r="9" spans="2:3" ht="12.75">
      <c r="B9" s="56" t="s">
        <v>189</v>
      </c>
      <c r="C9" s="57" t="s">
        <v>190</v>
      </c>
    </row>
    <row r="10" spans="2:3" ht="12.75">
      <c r="B10" s="56" t="s">
        <v>191</v>
      </c>
      <c r="C10" s="57" t="s">
        <v>192</v>
      </c>
    </row>
    <row r="11" spans="2:3" ht="12.75">
      <c r="B11" s="56" t="s">
        <v>193</v>
      </c>
      <c r="C11" s="57" t="s">
        <v>194</v>
      </c>
    </row>
    <row r="12" spans="2:3" ht="12.75">
      <c r="B12" s="56" t="s">
        <v>195</v>
      </c>
      <c r="C12" s="57" t="s">
        <v>201</v>
      </c>
    </row>
    <row r="13" ht="12.75">
      <c r="C13" s="57" t="s">
        <v>200</v>
      </c>
    </row>
    <row r="23" spans="2:3" ht="12.75">
      <c r="B23" s="58" t="s">
        <v>196</v>
      </c>
      <c r="C23" s="59" t="s">
        <v>197</v>
      </c>
    </row>
    <row r="32" spans="2:3" ht="12.75">
      <c r="B32" s="56" t="s">
        <v>198</v>
      </c>
      <c r="C32" s="57" t="s">
        <v>202</v>
      </c>
    </row>
    <row r="43" spans="2:3" ht="17.25">
      <c r="B43" s="60" t="s">
        <v>199</v>
      </c>
      <c r="C43" s="61">
        <f>'Pozycje pod ryczałt '!H26</f>
        <v>0</v>
      </c>
    </row>
  </sheetData>
  <sheetProtection/>
  <mergeCells count="2">
    <mergeCell ref="A6:C6"/>
    <mergeCell ref="A3:C3"/>
  </mergeCells>
  <printOptions horizontalCentered="1"/>
  <pageMargins left="0.7086614173228347" right="0.7086614173228347" top="1.535433070866142" bottom="0.7480314960629921" header="0.31496062992125984" footer="0.31496062992125984"/>
  <pageSetup fitToHeight="1"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B2:K142"/>
  <sheetViews>
    <sheetView zoomScalePageLayoutView="0" workbookViewId="0" topLeftCell="A1">
      <selection activeCell="G24" sqref="G9:G24"/>
    </sheetView>
  </sheetViews>
  <sheetFormatPr defaultColWidth="9.140625" defaultRowHeight="12.75"/>
  <cols>
    <col min="2" max="2" width="5.00390625" style="1" customWidth="1"/>
    <col min="3" max="3" width="35.00390625" style="1" customWidth="1"/>
    <col min="4" max="4" width="6.140625" style="1" customWidth="1"/>
    <col min="5" max="5" width="6.7109375" style="1" customWidth="1"/>
    <col min="6" max="6" width="8.57421875" style="1" customWidth="1"/>
    <col min="7" max="7" width="10.00390625" style="1" customWidth="1"/>
    <col min="8" max="8" width="12.8515625" style="1" customWidth="1"/>
  </cols>
  <sheetData>
    <row r="2" spans="2:8" ht="12.75">
      <c r="B2" s="76"/>
      <c r="C2" s="76"/>
      <c r="D2" s="76"/>
      <c r="E2" s="76"/>
      <c r="F2" s="76"/>
      <c r="G2" s="76"/>
      <c r="H2" s="76"/>
    </row>
    <row r="3" spans="2:8" ht="17.25">
      <c r="B3" s="77" t="s">
        <v>0</v>
      </c>
      <c r="C3" s="77"/>
      <c r="D3" s="77"/>
      <c r="E3" s="77"/>
      <c r="F3" s="77"/>
      <c r="G3" s="77"/>
      <c r="H3" s="77"/>
    </row>
    <row r="4" spans="2:8" ht="12.75">
      <c r="B4" s="78" t="s">
        <v>203</v>
      </c>
      <c r="C4" s="78"/>
      <c r="D4" s="78"/>
      <c r="E4" s="78"/>
      <c r="F4" s="78"/>
      <c r="G4" s="78"/>
      <c r="H4" s="78"/>
    </row>
    <row r="5" spans="2:8" s="2" customFormat="1" ht="20.25">
      <c r="B5" s="3" t="s">
        <v>1</v>
      </c>
      <c r="C5" s="3" t="s">
        <v>2</v>
      </c>
      <c r="D5" s="3" t="s">
        <v>3</v>
      </c>
      <c r="E5" s="3" t="s">
        <v>210</v>
      </c>
      <c r="F5" s="3" t="s">
        <v>4</v>
      </c>
      <c r="G5" s="3" t="s">
        <v>136</v>
      </c>
      <c r="H5" s="3" t="s">
        <v>137</v>
      </c>
    </row>
    <row r="6" spans="2:8" s="2" customFormat="1" ht="12.75">
      <c r="B6" s="4">
        <v>1</v>
      </c>
      <c r="C6" s="4">
        <v>2</v>
      </c>
      <c r="D6" s="4">
        <v>3</v>
      </c>
      <c r="E6" s="4">
        <v>4</v>
      </c>
      <c r="F6" s="4">
        <v>5</v>
      </c>
      <c r="G6" s="4">
        <v>6</v>
      </c>
      <c r="H6" s="4">
        <v>7</v>
      </c>
    </row>
    <row r="7" spans="2:8" s="2" customFormat="1" ht="12.75">
      <c r="B7" s="5"/>
      <c r="C7" s="6" t="s">
        <v>5</v>
      </c>
      <c r="D7" s="5"/>
      <c r="E7" s="5"/>
      <c r="F7" s="5"/>
      <c r="G7" s="5"/>
      <c r="H7" s="7"/>
    </row>
    <row r="8" spans="2:8" s="2" customFormat="1" ht="12.75">
      <c r="B8" s="8"/>
      <c r="C8" s="9" t="s">
        <v>6</v>
      </c>
      <c r="D8" s="8"/>
      <c r="E8" s="8"/>
      <c r="F8" s="8"/>
      <c r="G8" s="8"/>
      <c r="H8" s="21"/>
    </row>
    <row r="9" spans="2:8" ht="30">
      <c r="B9" s="48">
        <v>1</v>
      </c>
      <c r="C9" s="45" t="s">
        <v>7</v>
      </c>
      <c r="D9" s="48" t="s">
        <v>8</v>
      </c>
      <c r="E9" s="48">
        <v>1</v>
      </c>
      <c r="F9" s="50">
        <v>0.44</v>
      </c>
      <c r="G9" s="51"/>
      <c r="H9" s="46">
        <f aca="true" t="shared" si="0" ref="H9:H24">ROUND(F9*G9*E9,2)</f>
        <v>0</v>
      </c>
    </row>
    <row r="10" spans="2:8" ht="30">
      <c r="B10" s="48">
        <v>2</v>
      </c>
      <c r="C10" s="45" t="s">
        <v>9</v>
      </c>
      <c r="D10" s="48" t="s">
        <v>10</v>
      </c>
      <c r="E10" s="48">
        <v>1</v>
      </c>
      <c r="F10" s="52">
        <v>172.2</v>
      </c>
      <c r="G10" s="51"/>
      <c r="H10" s="46">
        <f t="shared" si="0"/>
        <v>0</v>
      </c>
    </row>
    <row r="11" spans="2:8" ht="30">
      <c r="B11" s="48">
        <v>3</v>
      </c>
      <c r="C11" s="45" t="s">
        <v>11</v>
      </c>
      <c r="D11" s="48" t="s">
        <v>10</v>
      </c>
      <c r="E11" s="48">
        <v>1</v>
      </c>
      <c r="F11" s="52">
        <v>172.2</v>
      </c>
      <c r="G11" s="51"/>
      <c r="H11" s="46">
        <f t="shared" si="0"/>
        <v>0</v>
      </c>
    </row>
    <row r="12" spans="2:8" ht="30">
      <c r="B12" s="48">
        <v>4</v>
      </c>
      <c r="C12" s="45" t="s">
        <v>12</v>
      </c>
      <c r="D12" s="48" t="s">
        <v>10</v>
      </c>
      <c r="E12" s="48">
        <v>1</v>
      </c>
      <c r="F12" s="52">
        <v>682.5</v>
      </c>
      <c r="G12" s="51"/>
      <c r="H12" s="46">
        <f t="shared" si="0"/>
        <v>0</v>
      </c>
    </row>
    <row r="13" spans="2:8" ht="30">
      <c r="B13" s="48">
        <v>5</v>
      </c>
      <c r="C13" s="45" t="s">
        <v>13</v>
      </c>
      <c r="D13" s="48" t="s">
        <v>10</v>
      </c>
      <c r="E13" s="48">
        <v>1</v>
      </c>
      <c r="F13" s="52">
        <v>682.5</v>
      </c>
      <c r="G13" s="51"/>
      <c r="H13" s="46">
        <f t="shared" si="0"/>
        <v>0</v>
      </c>
    </row>
    <row r="14" spans="2:8" ht="30">
      <c r="B14" s="48">
        <v>6</v>
      </c>
      <c r="C14" s="45" t="s">
        <v>14</v>
      </c>
      <c r="D14" s="48" t="s">
        <v>10</v>
      </c>
      <c r="E14" s="48">
        <v>1</v>
      </c>
      <c r="F14" s="52">
        <v>682.5</v>
      </c>
      <c r="G14" s="51"/>
      <c r="H14" s="46">
        <f t="shared" si="0"/>
        <v>0</v>
      </c>
    </row>
    <row r="15" spans="2:8" ht="20.25">
      <c r="B15" s="48">
        <v>7</v>
      </c>
      <c r="C15" s="45" t="s">
        <v>15</v>
      </c>
      <c r="D15" s="48" t="s">
        <v>10</v>
      </c>
      <c r="E15" s="48">
        <v>1</v>
      </c>
      <c r="F15" s="52">
        <v>682.5</v>
      </c>
      <c r="G15" s="51"/>
      <c r="H15" s="46">
        <f t="shared" si="0"/>
        <v>0</v>
      </c>
    </row>
    <row r="16" spans="2:8" ht="30">
      <c r="B16" s="48">
        <v>8</v>
      </c>
      <c r="C16" s="45" t="s">
        <v>16</v>
      </c>
      <c r="D16" s="48" t="s">
        <v>10</v>
      </c>
      <c r="E16" s="48">
        <v>5</v>
      </c>
      <c r="F16" s="52">
        <v>682.5</v>
      </c>
      <c r="G16" s="51"/>
      <c r="H16" s="46">
        <f t="shared" si="0"/>
        <v>0</v>
      </c>
    </row>
    <row r="17" spans="2:8" ht="30">
      <c r="B17" s="48">
        <v>9</v>
      </c>
      <c r="C17" s="45" t="s">
        <v>17</v>
      </c>
      <c r="D17" s="48" t="s">
        <v>18</v>
      </c>
      <c r="E17" s="48">
        <v>1</v>
      </c>
      <c r="F17" s="50">
        <v>122.85</v>
      </c>
      <c r="G17" s="51"/>
      <c r="H17" s="46">
        <f t="shared" si="0"/>
        <v>0</v>
      </c>
    </row>
    <row r="18" spans="2:8" ht="51">
      <c r="B18" s="48">
        <v>10</v>
      </c>
      <c r="C18" s="45" t="s">
        <v>19</v>
      </c>
      <c r="D18" s="48" t="s">
        <v>18</v>
      </c>
      <c r="E18" s="48">
        <v>14</v>
      </c>
      <c r="F18" s="50">
        <v>122.85</v>
      </c>
      <c r="G18" s="51"/>
      <c r="H18" s="46">
        <f t="shared" si="0"/>
        <v>0</v>
      </c>
    </row>
    <row r="19" spans="2:8" ht="20.25">
      <c r="B19" s="48">
        <v>11</v>
      </c>
      <c r="C19" s="45" t="s">
        <v>20</v>
      </c>
      <c r="D19" s="48" t="s">
        <v>21</v>
      </c>
      <c r="E19" s="48">
        <v>1</v>
      </c>
      <c r="F19" s="52">
        <v>109.2</v>
      </c>
      <c r="G19" s="51"/>
      <c r="H19" s="46">
        <f t="shared" si="0"/>
        <v>0</v>
      </c>
    </row>
    <row r="20" spans="2:8" ht="20.25">
      <c r="B20" s="48">
        <v>12</v>
      </c>
      <c r="C20" s="45" t="s">
        <v>22</v>
      </c>
      <c r="D20" s="48" t="s">
        <v>21</v>
      </c>
      <c r="E20" s="48">
        <v>1</v>
      </c>
      <c r="F20" s="50">
        <v>68.25</v>
      </c>
      <c r="G20" s="51"/>
      <c r="H20" s="46">
        <f t="shared" si="0"/>
        <v>0</v>
      </c>
    </row>
    <row r="21" spans="2:8" ht="20.25">
      <c r="B21" s="48">
        <v>13</v>
      </c>
      <c r="C21" s="45" t="s">
        <v>23</v>
      </c>
      <c r="D21" s="48" t="s">
        <v>10</v>
      </c>
      <c r="E21" s="48">
        <v>1</v>
      </c>
      <c r="F21" s="53">
        <v>80</v>
      </c>
      <c r="G21" s="51"/>
      <c r="H21" s="46">
        <f t="shared" si="0"/>
        <v>0</v>
      </c>
    </row>
    <row r="22" spans="2:8" ht="20.25">
      <c r="B22" s="48">
        <v>14</v>
      </c>
      <c r="C22" s="45" t="s">
        <v>24</v>
      </c>
      <c r="D22" s="48" t="s">
        <v>10</v>
      </c>
      <c r="E22" s="48">
        <v>1</v>
      </c>
      <c r="F22" s="53">
        <v>80</v>
      </c>
      <c r="G22" s="51"/>
      <c r="H22" s="46">
        <f t="shared" si="0"/>
        <v>0</v>
      </c>
    </row>
    <row r="23" spans="2:8" ht="30">
      <c r="B23" s="48">
        <v>15</v>
      </c>
      <c r="C23" s="45" t="s">
        <v>25</v>
      </c>
      <c r="D23" s="48" t="s">
        <v>10</v>
      </c>
      <c r="E23" s="48">
        <v>1</v>
      </c>
      <c r="F23" s="53">
        <v>80</v>
      </c>
      <c r="G23" s="51"/>
      <c r="H23" s="46">
        <f t="shared" si="0"/>
        <v>0</v>
      </c>
    </row>
    <row r="24" spans="2:8" ht="30">
      <c r="B24" s="48">
        <v>16</v>
      </c>
      <c r="C24" s="45" t="s">
        <v>26</v>
      </c>
      <c r="D24" s="48" t="s">
        <v>10</v>
      </c>
      <c r="E24" s="48">
        <v>1</v>
      </c>
      <c r="F24" s="53">
        <v>80</v>
      </c>
      <c r="G24" s="51"/>
      <c r="H24" s="46">
        <f t="shared" si="0"/>
        <v>0</v>
      </c>
    </row>
    <row r="25" spans="2:8" ht="12.75">
      <c r="B25" s="49"/>
      <c r="C25" s="43" t="s">
        <v>138</v>
      </c>
      <c r="D25" s="49"/>
      <c r="E25" s="49"/>
      <c r="F25" s="49"/>
      <c r="G25" s="49"/>
      <c r="H25" s="44">
        <f>SUM(H9:H24)</f>
        <v>0</v>
      </c>
    </row>
    <row r="26" spans="2:11" s="2" customFormat="1" ht="12.75">
      <c r="B26" s="8"/>
      <c r="C26" s="9" t="s">
        <v>27</v>
      </c>
      <c r="D26" s="8"/>
      <c r="E26" s="8"/>
      <c r="F26" s="8"/>
      <c r="G26" s="8"/>
      <c r="H26" s="21"/>
      <c r="K26"/>
    </row>
    <row r="27" spans="2:8" ht="51">
      <c r="B27" s="48">
        <v>17</v>
      </c>
      <c r="C27" s="45" t="s">
        <v>28</v>
      </c>
      <c r="D27" s="48" t="s">
        <v>18</v>
      </c>
      <c r="E27" s="48">
        <v>1</v>
      </c>
      <c r="F27" s="53">
        <v>822</v>
      </c>
      <c r="G27" s="51"/>
      <c r="H27" s="46">
        <f aca="true" t="shared" si="1" ref="H27:H48">ROUND(F27*G27*E27,2)</f>
        <v>0</v>
      </c>
    </row>
    <row r="28" spans="2:8" ht="51">
      <c r="B28" s="48">
        <v>18</v>
      </c>
      <c r="C28" s="45" t="s">
        <v>29</v>
      </c>
      <c r="D28" s="48" t="s">
        <v>18</v>
      </c>
      <c r="E28" s="48">
        <v>1</v>
      </c>
      <c r="F28" s="52">
        <v>493.2</v>
      </c>
      <c r="G28" s="51"/>
      <c r="H28" s="46">
        <f t="shared" si="1"/>
        <v>0</v>
      </c>
    </row>
    <row r="29" spans="2:8" ht="51">
      <c r="B29" s="48">
        <v>19</v>
      </c>
      <c r="C29" s="45" t="s">
        <v>30</v>
      </c>
      <c r="D29" s="48" t="s">
        <v>18</v>
      </c>
      <c r="E29" s="48">
        <v>1</v>
      </c>
      <c r="F29" s="52">
        <v>328.8</v>
      </c>
      <c r="G29" s="51"/>
      <c r="H29" s="46">
        <f t="shared" si="1"/>
        <v>0</v>
      </c>
    </row>
    <row r="30" spans="2:8" ht="20.25">
      <c r="B30" s="48">
        <v>20</v>
      </c>
      <c r="C30" s="45" t="s">
        <v>31</v>
      </c>
      <c r="D30" s="48" t="s">
        <v>18</v>
      </c>
      <c r="E30" s="48">
        <v>1</v>
      </c>
      <c r="F30" s="50">
        <v>182.67</v>
      </c>
      <c r="G30" s="51"/>
      <c r="H30" s="46">
        <f t="shared" si="1"/>
        <v>0</v>
      </c>
    </row>
    <row r="31" spans="2:8" ht="30">
      <c r="B31" s="48">
        <v>21</v>
      </c>
      <c r="C31" s="45" t="s">
        <v>32</v>
      </c>
      <c r="D31" s="48" t="s">
        <v>18</v>
      </c>
      <c r="E31" s="48">
        <v>1</v>
      </c>
      <c r="F31" s="50">
        <v>91.33</v>
      </c>
      <c r="G31" s="51"/>
      <c r="H31" s="46">
        <f t="shared" si="1"/>
        <v>0</v>
      </c>
    </row>
    <row r="32" spans="2:8" ht="40.5">
      <c r="B32" s="48">
        <v>22</v>
      </c>
      <c r="C32" s="45" t="s">
        <v>33</v>
      </c>
      <c r="D32" s="48" t="s">
        <v>18</v>
      </c>
      <c r="E32" s="48">
        <v>1</v>
      </c>
      <c r="F32" s="52">
        <v>54.8</v>
      </c>
      <c r="G32" s="51"/>
      <c r="H32" s="46">
        <f t="shared" si="1"/>
        <v>0</v>
      </c>
    </row>
    <row r="33" spans="2:8" ht="30">
      <c r="B33" s="48">
        <v>23</v>
      </c>
      <c r="C33" s="45" t="s">
        <v>34</v>
      </c>
      <c r="D33" s="48" t="s">
        <v>18</v>
      </c>
      <c r="E33" s="48">
        <v>1</v>
      </c>
      <c r="F33" s="50">
        <v>36.53</v>
      </c>
      <c r="G33" s="51"/>
      <c r="H33" s="46">
        <f t="shared" si="1"/>
        <v>0</v>
      </c>
    </row>
    <row r="34" spans="2:8" ht="30">
      <c r="B34" s="48">
        <v>24</v>
      </c>
      <c r="C34" s="45" t="s">
        <v>35</v>
      </c>
      <c r="D34" s="48" t="s">
        <v>18</v>
      </c>
      <c r="E34" s="48">
        <v>0.5</v>
      </c>
      <c r="F34" s="50">
        <v>1826.67</v>
      </c>
      <c r="G34" s="51"/>
      <c r="H34" s="46">
        <f t="shared" si="1"/>
        <v>0</v>
      </c>
    </row>
    <row r="35" spans="2:8" ht="30">
      <c r="B35" s="48">
        <v>25</v>
      </c>
      <c r="C35" s="45" t="s">
        <v>36</v>
      </c>
      <c r="D35" s="48" t="s">
        <v>18</v>
      </c>
      <c r="E35" s="48">
        <v>1</v>
      </c>
      <c r="F35" s="52">
        <v>1617.7</v>
      </c>
      <c r="G35" s="51"/>
      <c r="H35" s="46">
        <f t="shared" si="1"/>
        <v>0</v>
      </c>
    </row>
    <row r="36" spans="2:8" ht="40.5">
      <c r="B36" s="48">
        <v>26</v>
      </c>
      <c r="C36" s="45" t="s">
        <v>37</v>
      </c>
      <c r="D36" s="48" t="s">
        <v>10</v>
      </c>
      <c r="E36" s="48">
        <v>1</v>
      </c>
      <c r="F36" s="50">
        <v>732.04</v>
      </c>
      <c r="G36" s="51"/>
      <c r="H36" s="46">
        <f t="shared" si="1"/>
        <v>0</v>
      </c>
    </row>
    <row r="37" spans="2:8" ht="40.5">
      <c r="B37" s="48">
        <v>27</v>
      </c>
      <c r="C37" s="45" t="s">
        <v>38</v>
      </c>
      <c r="D37" s="48" t="s">
        <v>10</v>
      </c>
      <c r="E37" s="48">
        <v>1</v>
      </c>
      <c r="F37" s="50">
        <v>732.04</v>
      </c>
      <c r="G37" s="51"/>
      <c r="H37" s="46">
        <f t="shared" si="1"/>
        <v>0</v>
      </c>
    </row>
    <row r="38" spans="2:8" ht="40.5">
      <c r="B38" s="48">
        <v>28</v>
      </c>
      <c r="C38" s="45" t="s">
        <v>39</v>
      </c>
      <c r="D38" s="48" t="s">
        <v>10</v>
      </c>
      <c r="E38" s="48">
        <v>1</v>
      </c>
      <c r="F38" s="53">
        <v>96</v>
      </c>
      <c r="G38" s="51"/>
      <c r="H38" s="46">
        <f t="shared" si="1"/>
        <v>0</v>
      </c>
    </row>
    <row r="39" spans="2:8" ht="30">
      <c r="B39" s="48">
        <v>29</v>
      </c>
      <c r="C39" s="45" t="s">
        <v>40</v>
      </c>
      <c r="D39" s="48" t="s">
        <v>41</v>
      </c>
      <c r="E39" s="48">
        <v>1</v>
      </c>
      <c r="F39" s="50">
        <v>366.02</v>
      </c>
      <c r="G39" s="51"/>
      <c r="H39" s="46">
        <f t="shared" si="1"/>
        <v>0</v>
      </c>
    </row>
    <row r="40" spans="2:8" ht="30">
      <c r="B40" s="48">
        <v>30</v>
      </c>
      <c r="C40" s="45" t="s">
        <v>42</v>
      </c>
      <c r="D40" s="48" t="s">
        <v>43</v>
      </c>
      <c r="E40" s="48">
        <v>1</v>
      </c>
      <c r="F40" s="53">
        <v>6</v>
      </c>
      <c r="G40" s="51"/>
      <c r="H40" s="46">
        <f t="shared" si="1"/>
        <v>0</v>
      </c>
    </row>
    <row r="41" spans="2:8" ht="12.75">
      <c r="B41" s="48">
        <v>31</v>
      </c>
      <c r="C41" s="45" t="s">
        <v>44</v>
      </c>
      <c r="D41" s="48" t="s">
        <v>45</v>
      </c>
      <c r="E41" s="48">
        <v>1</v>
      </c>
      <c r="F41" s="53">
        <v>120</v>
      </c>
      <c r="G41" s="51"/>
      <c r="H41" s="46">
        <f t="shared" si="1"/>
        <v>0</v>
      </c>
    </row>
    <row r="42" spans="2:8" ht="12.75">
      <c r="B42" s="48">
        <v>32</v>
      </c>
      <c r="C42" s="45" t="s">
        <v>46</v>
      </c>
      <c r="D42" s="48" t="s">
        <v>43</v>
      </c>
      <c r="E42" s="48">
        <v>1</v>
      </c>
      <c r="F42" s="53">
        <v>6</v>
      </c>
      <c r="G42" s="51"/>
      <c r="H42" s="46">
        <f t="shared" si="1"/>
        <v>0</v>
      </c>
    </row>
    <row r="43" spans="2:8" ht="20.25">
      <c r="B43" s="48">
        <v>33</v>
      </c>
      <c r="C43" s="45" t="s">
        <v>47</v>
      </c>
      <c r="D43" s="48" t="s">
        <v>18</v>
      </c>
      <c r="E43" s="48">
        <v>1</v>
      </c>
      <c r="F43" s="50">
        <v>98.78</v>
      </c>
      <c r="G43" s="51"/>
      <c r="H43" s="46">
        <f t="shared" si="1"/>
        <v>0</v>
      </c>
    </row>
    <row r="44" spans="2:8" ht="20.25">
      <c r="B44" s="48">
        <v>34</v>
      </c>
      <c r="C44" s="45" t="s">
        <v>48</v>
      </c>
      <c r="D44" s="48" t="s">
        <v>18</v>
      </c>
      <c r="E44" s="48">
        <v>1</v>
      </c>
      <c r="F44" s="50">
        <v>148.17</v>
      </c>
      <c r="G44" s="51"/>
      <c r="H44" s="46">
        <f t="shared" si="1"/>
        <v>0</v>
      </c>
    </row>
    <row r="45" spans="2:8" ht="51">
      <c r="B45" s="48">
        <v>35</v>
      </c>
      <c r="C45" s="45" t="s">
        <v>49</v>
      </c>
      <c r="D45" s="48" t="s">
        <v>18</v>
      </c>
      <c r="E45" s="48">
        <v>1</v>
      </c>
      <c r="F45" s="50">
        <v>1397.07</v>
      </c>
      <c r="G45" s="51"/>
      <c r="H45" s="46">
        <f t="shared" si="1"/>
        <v>0</v>
      </c>
    </row>
    <row r="46" spans="2:8" ht="30">
      <c r="B46" s="48">
        <v>36</v>
      </c>
      <c r="C46" s="45" t="s">
        <v>50</v>
      </c>
      <c r="D46" s="48" t="s">
        <v>18</v>
      </c>
      <c r="E46" s="48">
        <v>1</v>
      </c>
      <c r="F46" s="50">
        <v>182.67</v>
      </c>
      <c r="G46" s="51"/>
      <c r="H46" s="46">
        <f t="shared" si="1"/>
        <v>0</v>
      </c>
    </row>
    <row r="47" spans="2:8" ht="60.75">
      <c r="B47" s="48">
        <v>37</v>
      </c>
      <c r="C47" s="45" t="s">
        <v>51</v>
      </c>
      <c r="D47" s="48" t="s">
        <v>18</v>
      </c>
      <c r="E47" s="48">
        <v>1</v>
      </c>
      <c r="F47" s="50">
        <v>1826.67</v>
      </c>
      <c r="G47" s="51"/>
      <c r="H47" s="46">
        <f t="shared" si="1"/>
        <v>0</v>
      </c>
    </row>
    <row r="48" spans="2:8" ht="40.5">
      <c r="B48" s="48">
        <v>38</v>
      </c>
      <c r="C48" s="45" t="s">
        <v>52</v>
      </c>
      <c r="D48" s="48" t="s">
        <v>18</v>
      </c>
      <c r="E48" s="48">
        <v>9</v>
      </c>
      <c r="F48" s="50">
        <v>1826.67</v>
      </c>
      <c r="G48" s="51"/>
      <c r="H48" s="46">
        <f t="shared" si="1"/>
        <v>0</v>
      </c>
    </row>
    <row r="49" spans="2:8" ht="12.75">
      <c r="B49" s="49"/>
      <c r="C49" s="43" t="s">
        <v>139</v>
      </c>
      <c r="D49" s="49"/>
      <c r="E49" s="49"/>
      <c r="F49" s="49"/>
      <c r="G49" s="49"/>
      <c r="H49" s="44">
        <f>SUM(H27:H48)</f>
        <v>0</v>
      </c>
    </row>
    <row r="50" spans="2:11" s="2" customFormat="1" ht="12.75">
      <c r="B50" s="8"/>
      <c r="C50" s="9" t="s">
        <v>53</v>
      </c>
      <c r="D50" s="8"/>
      <c r="E50" s="8"/>
      <c r="F50" s="8"/>
      <c r="G50" s="8"/>
      <c r="H50" s="21"/>
      <c r="K50"/>
    </row>
    <row r="51" spans="2:10" ht="40.5">
      <c r="B51" s="48">
        <v>39</v>
      </c>
      <c r="C51" s="45" t="s">
        <v>54</v>
      </c>
      <c r="D51" s="48" t="s">
        <v>41</v>
      </c>
      <c r="E51" s="48">
        <v>1</v>
      </c>
      <c r="F51" s="53">
        <v>149</v>
      </c>
      <c r="G51" s="51"/>
      <c r="H51" s="46">
        <f aca="true" t="shared" si="2" ref="H51:H114">ROUND(F51*G51*E51,2)</f>
        <v>0</v>
      </c>
      <c r="I51" s="41"/>
      <c r="J51" s="41"/>
    </row>
    <row r="52" spans="2:10" ht="30">
      <c r="B52" s="48">
        <v>40</v>
      </c>
      <c r="C52" s="45" t="s">
        <v>55</v>
      </c>
      <c r="D52" s="48" t="s">
        <v>41</v>
      </c>
      <c r="E52" s="48">
        <v>1</v>
      </c>
      <c r="F52" s="53">
        <v>30</v>
      </c>
      <c r="G52" s="51"/>
      <c r="H52" s="46">
        <f t="shared" si="2"/>
        <v>0</v>
      </c>
      <c r="I52" s="41"/>
      <c r="J52" s="41"/>
    </row>
    <row r="53" spans="2:10" ht="20.25">
      <c r="B53" s="48">
        <v>41</v>
      </c>
      <c r="C53" s="47" t="s">
        <v>56</v>
      </c>
      <c r="D53" s="48" t="s">
        <v>41</v>
      </c>
      <c r="E53" s="48">
        <v>1</v>
      </c>
      <c r="F53" s="53">
        <v>261</v>
      </c>
      <c r="G53" s="51"/>
      <c r="H53" s="46">
        <f t="shared" si="2"/>
        <v>0</v>
      </c>
      <c r="I53" s="41"/>
      <c r="J53" s="41"/>
    </row>
    <row r="54" spans="2:10" ht="30">
      <c r="B54" s="48">
        <v>42</v>
      </c>
      <c r="C54" s="45" t="s">
        <v>57</v>
      </c>
      <c r="D54" s="48" t="s">
        <v>58</v>
      </c>
      <c r="E54" s="48">
        <v>1</v>
      </c>
      <c r="F54" s="53">
        <v>50</v>
      </c>
      <c r="G54" s="51"/>
      <c r="H54" s="46">
        <f t="shared" si="2"/>
        <v>0</v>
      </c>
      <c r="I54" s="41"/>
      <c r="J54" s="41"/>
    </row>
    <row r="55" spans="2:10" ht="20.25">
      <c r="B55" s="48">
        <v>43</v>
      </c>
      <c r="C55" s="45" t="s">
        <v>59</v>
      </c>
      <c r="D55" s="48" t="s">
        <v>41</v>
      </c>
      <c r="E55" s="48">
        <v>1</v>
      </c>
      <c r="F55" s="53">
        <v>261</v>
      </c>
      <c r="G55" s="51"/>
      <c r="H55" s="46">
        <f t="shared" si="2"/>
        <v>0</v>
      </c>
      <c r="I55" s="41"/>
      <c r="J55" s="41"/>
    </row>
    <row r="56" spans="2:10" ht="30">
      <c r="B56" s="48">
        <v>44</v>
      </c>
      <c r="C56" s="45" t="s">
        <v>204</v>
      </c>
      <c r="D56" s="48" t="s">
        <v>58</v>
      </c>
      <c r="E56" s="48">
        <v>1</v>
      </c>
      <c r="F56" s="53">
        <v>6</v>
      </c>
      <c r="G56" s="51"/>
      <c r="H56" s="46">
        <f t="shared" si="2"/>
        <v>0</v>
      </c>
      <c r="I56" s="41"/>
      <c r="J56" s="41"/>
    </row>
    <row r="57" spans="2:10" ht="30">
      <c r="B57" s="48">
        <v>45</v>
      </c>
      <c r="C57" s="45" t="s">
        <v>205</v>
      </c>
      <c r="D57" s="48" t="s">
        <v>60</v>
      </c>
      <c r="E57" s="48">
        <v>1</v>
      </c>
      <c r="F57" s="53">
        <v>1</v>
      </c>
      <c r="G57" s="51"/>
      <c r="H57" s="46">
        <f t="shared" si="2"/>
        <v>0</v>
      </c>
      <c r="I57" s="41"/>
      <c r="J57" s="41"/>
    </row>
    <row r="58" spans="2:10" ht="20.25">
      <c r="B58" s="48">
        <v>46</v>
      </c>
      <c r="C58" s="45" t="s">
        <v>61</v>
      </c>
      <c r="D58" s="48" t="s">
        <v>60</v>
      </c>
      <c r="E58" s="48">
        <v>1</v>
      </c>
      <c r="F58" s="53">
        <v>1</v>
      </c>
      <c r="G58" s="51"/>
      <c r="H58" s="46">
        <f t="shared" si="2"/>
        <v>0</v>
      </c>
      <c r="I58" s="41"/>
      <c r="J58" s="41"/>
    </row>
    <row r="59" spans="2:10" ht="20.25">
      <c r="B59" s="48">
        <v>47</v>
      </c>
      <c r="C59" s="45" t="s">
        <v>62</v>
      </c>
      <c r="D59" s="48" t="s">
        <v>60</v>
      </c>
      <c r="E59" s="48">
        <v>1</v>
      </c>
      <c r="F59" s="53">
        <v>1</v>
      </c>
      <c r="G59" s="51"/>
      <c r="H59" s="46">
        <f t="shared" si="2"/>
        <v>0</v>
      </c>
      <c r="I59" s="41"/>
      <c r="J59" s="41"/>
    </row>
    <row r="60" spans="2:10" ht="30">
      <c r="B60" s="48">
        <v>48</v>
      </c>
      <c r="C60" s="45" t="s">
        <v>63</v>
      </c>
      <c r="D60" s="48" t="s">
        <v>58</v>
      </c>
      <c r="E60" s="48">
        <v>1</v>
      </c>
      <c r="F60" s="53">
        <v>4</v>
      </c>
      <c r="G60" s="51"/>
      <c r="H60" s="46">
        <f t="shared" si="2"/>
        <v>0</v>
      </c>
      <c r="I60" s="41"/>
      <c r="J60" s="41"/>
    </row>
    <row r="61" spans="2:10" ht="20.25">
      <c r="B61" s="48">
        <v>49</v>
      </c>
      <c r="C61" s="45" t="s">
        <v>64</v>
      </c>
      <c r="D61" s="48" t="s">
        <v>10</v>
      </c>
      <c r="E61" s="48">
        <v>1</v>
      </c>
      <c r="F61" s="52">
        <v>7.5</v>
      </c>
      <c r="G61" s="51"/>
      <c r="H61" s="46">
        <f t="shared" si="2"/>
        <v>0</v>
      </c>
      <c r="I61" s="41"/>
      <c r="J61" s="41"/>
    </row>
    <row r="62" spans="2:10" ht="20.25">
      <c r="B62" s="48">
        <v>50</v>
      </c>
      <c r="C62" s="45" t="s">
        <v>65</v>
      </c>
      <c r="D62" s="48" t="s">
        <v>18</v>
      </c>
      <c r="E62" s="48">
        <v>1</v>
      </c>
      <c r="F62" s="50">
        <v>0.75</v>
      </c>
      <c r="G62" s="51"/>
      <c r="H62" s="46">
        <f t="shared" si="2"/>
        <v>0</v>
      </c>
      <c r="I62" s="41"/>
      <c r="J62" s="41"/>
    </row>
    <row r="63" spans="2:10" ht="40.5">
      <c r="B63" s="48">
        <v>51</v>
      </c>
      <c r="C63" s="45" t="s">
        <v>66</v>
      </c>
      <c r="D63" s="48" t="s">
        <v>67</v>
      </c>
      <c r="E63" s="48">
        <v>1</v>
      </c>
      <c r="F63" s="53">
        <v>9</v>
      </c>
      <c r="G63" s="51"/>
      <c r="H63" s="46">
        <f t="shared" si="2"/>
        <v>0</v>
      </c>
      <c r="I63" s="41"/>
      <c r="J63" s="41"/>
    </row>
    <row r="64" spans="2:10" ht="30">
      <c r="B64" s="48">
        <v>52</v>
      </c>
      <c r="C64" s="45" t="s">
        <v>68</v>
      </c>
      <c r="D64" s="48" t="s">
        <v>69</v>
      </c>
      <c r="E64" s="48">
        <v>1</v>
      </c>
      <c r="F64" s="53">
        <v>-4</v>
      </c>
      <c r="G64" s="51"/>
      <c r="H64" s="46">
        <f t="shared" si="2"/>
        <v>0</v>
      </c>
      <c r="I64" s="41"/>
      <c r="J64" s="41"/>
    </row>
    <row r="65" spans="2:10" ht="12.75">
      <c r="B65" s="48">
        <v>53</v>
      </c>
      <c r="C65" s="45" t="s">
        <v>70</v>
      </c>
      <c r="D65" s="48" t="s">
        <v>18</v>
      </c>
      <c r="E65" s="48">
        <v>1</v>
      </c>
      <c r="F65" s="52">
        <v>14.4</v>
      </c>
      <c r="G65" s="51"/>
      <c r="H65" s="46">
        <f t="shared" si="2"/>
        <v>0</v>
      </c>
      <c r="I65" s="41"/>
      <c r="J65" s="41"/>
    </row>
    <row r="66" spans="2:10" ht="20.25">
      <c r="B66" s="48">
        <v>54</v>
      </c>
      <c r="C66" s="45" t="s">
        <v>71</v>
      </c>
      <c r="D66" s="48" t="s">
        <v>43</v>
      </c>
      <c r="E66" s="48">
        <v>1</v>
      </c>
      <c r="F66" s="53">
        <v>20</v>
      </c>
      <c r="G66" s="51"/>
      <c r="H66" s="46">
        <f t="shared" si="2"/>
        <v>0</v>
      </c>
      <c r="I66" s="41"/>
      <c r="J66" s="41"/>
    </row>
    <row r="67" spans="2:10" ht="20.25">
      <c r="B67" s="48">
        <v>55</v>
      </c>
      <c r="C67" s="45" t="s">
        <v>72</v>
      </c>
      <c r="D67" s="48" t="s">
        <v>60</v>
      </c>
      <c r="E67" s="48">
        <v>1</v>
      </c>
      <c r="F67" s="53">
        <v>2</v>
      </c>
      <c r="G67" s="51"/>
      <c r="H67" s="46">
        <f t="shared" si="2"/>
        <v>0</v>
      </c>
      <c r="I67" s="41"/>
      <c r="J67" s="42"/>
    </row>
    <row r="68" spans="2:10" ht="20.25">
      <c r="B68" s="48">
        <v>56</v>
      </c>
      <c r="C68" s="45" t="s">
        <v>73</v>
      </c>
      <c r="D68" s="48" t="s">
        <v>74</v>
      </c>
      <c r="E68" s="48">
        <v>1</v>
      </c>
      <c r="F68" s="52">
        <v>1.5</v>
      </c>
      <c r="G68" s="51"/>
      <c r="H68" s="46">
        <f t="shared" si="2"/>
        <v>0</v>
      </c>
      <c r="I68" s="41"/>
      <c r="J68" s="42"/>
    </row>
    <row r="69" spans="2:10" ht="30">
      <c r="B69" s="48">
        <v>57</v>
      </c>
      <c r="C69" s="45" t="s">
        <v>75</v>
      </c>
      <c r="D69" s="48" t="s">
        <v>74</v>
      </c>
      <c r="E69" s="48">
        <v>1</v>
      </c>
      <c r="F69" s="53">
        <v>5</v>
      </c>
      <c r="G69" s="51"/>
      <c r="H69" s="46">
        <f t="shared" si="2"/>
        <v>0</v>
      </c>
      <c r="I69" s="41"/>
      <c r="J69" s="42"/>
    </row>
    <row r="70" spans="2:10" ht="20.25">
      <c r="B70" s="48">
        <v>58</v>
      </c>
      <c r="C70" s="45" t="s">
        <v>76</v>
      </c>
      <c r="D70" s="48" t="s">
        <v>41</v>
      </c>
      <c r="E70" s="48">
        <v>1</v>
      </c>
      <c r="F70" s="53">
        <v>179</v>
      </c>
      <c r="G70" s="51"/>
      <c r="H70" s="46">
        <f t="shared" si="2"/>
        <v>0</v>
      </c>
      <c r="I70" s="41"/>
      <c r="J70" s="42"/>
    </row>
    <row r="71" spans="2:10" ht="30">
      <c r="B71" s="48">
        <v>59</v>
      </c>
      <c r="C71" s="45" t="s">
        <v>77</v>
      </c>
      <c r="D71" s="48" t="s">
        <v>67</v>
      </c>
      <c r="E71" s="48">
        <v>1</v>
      </c>
      <c r="F71" s="53">
        <v>2</v>
      </c>
      <c r="G71" s="51"/>
      <c r="H71" s="46">
        <f t="shared" si="2"/>
        <v>0</v>
      </c>
      <c r="I71" s="41"/>
      <c r="J71" s="41"/>
    </row>
    <row r="72" spans="2:10" ht="30">
      <c r="B72" s="48">
        <v>60</v>
      </c>
      <c r="C72" s="45" t="s">
        <v>78</v>
      </c>
      <c r="D72" s="48" t="s">
        <v>41</v>
      </c>
      <c r="E72" s="48">
        <v>1</v>
      </c>
      <c r="F72" s="53">
        <v>30</v>
      </c>
      <c r="G72" s="51"/>
      <c r="H72" s="46">
        <f t="shared" si="2"/>
        <v>0</v>
      </c>
      <c r="I72" s="41"/>
      <c r="J72" s="41"/>
    </row>
    <row r="73" spans="2:10" ht="20.25">
      <c r="B73" s="48">
        <v>61</v>
      </c>
      <c r="C73" s="45" t="s">
        <v>79</v>
      </c>
      <c r="D73" s="48" t="s">
        <v>41</v>
      </c>
      <c r="E73" s="48">
        <v>1</v>
      </c>
      <c r="F73" s="53">
        <v>6</v>
      </c>
      <c r="G73" s="51"/>
      <c r="H73" s="46">
        <f t="shared" si="2"/>
        <v>0</v>
      </c>
      <c r="I73" s="41"/>
      <c r="J73" s="41"/>
    </row>
    <row r="74" spans="2:10" ht="20.25">
      <c r="B74" s="48">
        <v>62</v>
      </c>
      <c r="C74" s="45" t="s">
        <v>80</v>
      </c>
      <c r="D74" s="48" t="s">
        <v>60</v>
      </c>
      <c r="E74" s="48">
        <v>1</v>
      </c>
      <c r="F74" s="53">
        <v>8</v>
      </c>
      <c r="G74" s="51"/>
      <c r="H74" s="46">
        <f t="shared" si="2"/>
        <v>0</v>
      </c>
      <c r="I74" s="41"/>
      <c r="J74" s="41"/>
    </row>
    <row r="75" spans="2:10" ht="20.25">
      <c r="B75" s="48">
        <v>63</v>
      </c>
      <c r="C75" s="45" t="s">
        <v>81</v>
      </c>
      <c r="D75" s="48" t="s">
        <v>60</v>
      </c>
      <c r="E75" s="48">
        <v>1</v>
      </c>
      <c r="F75" s="53">
        <v>8</v>
      </c>
      <c r="G75" s="51"/>
      <c r="H75" s="46">
        <f t="shared" si="2"/>
        <v>0</v>
      </c>
      <c r="I75" s="41"/>
      <c r="J75" s="41"/>
    </row>
    <row r="76" spans="2:10" ht="30">
      <c r="B76" s="48">
        <v>64</v>
      </c>
      <c r="C76" s="45" t="s">
        <v>82</v>
      </c>
      <c r="D76" s="48" t="s">
        <v>60</v>
      </c>
      <c r="E76" s="48">
        <v>1</v>
      </c>
      <c r="F76" s="53">
        <v>2</v>
      </c>
      <c r="G76" s="51"/>
      <c r="H76" s="46">
        <f t="shared" si="2"/>
        <v>0</v>
      </c>
      <c r="I76" s="41"/>
      <c r="J76" s="41"/>
    </row>
    <row r="77" spans="2:10" ht="30">
      <c r="B77" s="48">
        <v>65</v>
      </c>
      <c r="C77" s="45" t="s">
        <v>83</v>
      </c>
      <c r="D77" s="48" t="s">
        <v>60</v>
      </c>
      <c r="E77" s="48">
        <v>1</v>
      </c>
      <c r="F77" s="53">
        <v>2</v>
      </c>
      <c r="G77" s="51"/>
      <c r="H77" s="46">
        <f t="shared" si="2"/>
        <v>0</v>
      </c>
      <c r="I77" s="41"/>
      <c r="J77" s="41"/>
    </row>
    <row r="78" spans="2:11" ht="30">
      <c r="B78" s="48">
        <v>66</v>
      </c>
      <c r="C78" s="71" t="s">
        <v>84</v>
      </c>
      <c r="D78" s="48" t="s">
        <v>85</v>
      </c>
      <c r="E78" s="48">
        <v>1</v>
      </c>
      <c r="F78" s="53">
        <v>1</v>
      </c>
      <c r="G78" s="51"/>
      <c r="H78" s="46">
        <f t="shared" si="2"/>
        <v>0</v>
      </c>
      <c r="I78" s="79" t="s">
        <v>209</v>
      </c>
      <c r="J78" s="79"/>
      <c r="K78" s="79"/>
    </row>
    <row r="79" spans="2:10" ht="20.25">
      <c r="B79" s="48">
        <v>67</v>
      </c>
      <c r="C79" s="45" t="s">
        <v>86</v>
      </c>
      <c r="D79" s="48" t="s">
        <v>18</v>
      </c>
      <c r="E79" s="48">
        <v>1</v>
      </c>
      <c r="F79" s="52">
        <v>0.9</v>
      </c>
      <c r="G79" s="51"/>
      <c r="H79" s="46">
        <f t="shared" si="2"/>
        <v>0</v>
      </c>
      <c r="I79" s="41"/>
      <c r="J79" s="41"/>
    </row>
    <row r="80" spans="2:10" ht="20.25">
      <c r="B80" s="48">
        <v>68</v>
      </c>
      <c r="C80" s="45" t="s">
        <v>87</v>
      </c>
      <c r="D80" s="48" t="s">
        <v>21</v>
      </c>
      <c r="E80" s="48">
        <v>1</v>
      </c>
      <c r="F80" s="50">
        <v>0.09</v>
      </c>
      <c r="G80" s="51"/>
      <c r="H80" s="46">
        <f t="shared" si="2"/>
        <v>0</v>
      </c>
      <c r="I80" s="41"/>
      <c r="J80" s="41"/>
    </row>
    <row r="81" spans="2:10" ht="12.75">
      <c r="B81" s="48">
        <v>69</v>
      </c>
      <c r="C81" s="45" t="s">
        <v>88</v>
      </c>
      <c r="D81" s="48" t="s">
        <v>18</v>
      </c>
      <c r="E81" s="48">
        <v>1</v>
      </c>
      <c r="F81" s="52">
        <v>8.5</v>
      </c>
      <c r="G81" s="51"/>
      <c r="H81" s="46">
        <f t="shared" si="2"/>
        <v>0</v>
      </c>
      <c r="I81" s="41"/>
      <c r="J81" s="41"/>
    </row>
    <row r="82" spans="2:10" ht="20.25">
      <c r="B82" s="48">
        <v>70</v>
      </c>
      <c r="C82" s="45" t="s">
        <v>89</v>
      </c>
      <c r="D82" s="48" t="s">
        <v>41</v>
      </c>
      <c r="E82" s="48">
        <v>1</v>
      </c>
      <c r="F82" s="53">
        <v>40</v>
      </c>
      <c r="G82" s="51"/>
      <c r="H82" s="46">
        <f t="shared" si="2"/>
        <v>0</v>
      </c>
      <c r="I82" s="41"/>
      <c r="J82" s="41"/>
    </row>
    <row r="83" spans="2:10" ht="40.5">
      <c r="B83" s="48">
        <v>71</v>
      </c>
      <c r="C83" s="45" t="s">
        <v>90</v>
      </c>
      <c r="D83" s="48" t="s">
        <v>41</v>
      </c>
      <c r="E83" s="48">
        <v>1</v>
      </c>
      <c r="F83" s="53">
        <v>40</v>
      </c>
      <c r="G83" s="51"/>
      <c r="H83" s="46">
        <f t="shared" si="2"/>
        <v>0</v>
      </c>
      <c r="I83" s="41"/>
      <c r="J83" s="41"/>
    </row>
    <row r="84" spans="2:10" ht="20.25">
      <c r="B84" s="48">
        <v>72</v>
      </c>
      <c r="C84" s="45" t="s">
        <v>91</v>
      </c>
      <c r="D84" s="48" t="s">
        <v>43</v>
      </c>
      <c r="E84" s="48">
        <v>1</v>
      </c>
      <c r="F84" s="53">
        <v>2</v>
      </c>
      <c r="G84" s="51"/>
      <c r="H84" s="46">
        <f t="shared" si="2"/>
        <v>0</v>
      </c>
      <c r="I84" s="41"/>
      <c r="J84" s="41"/>
    </row>
    <row r="85" spans="2:10" ht="40.5">
      <c r="B85" s="48">
        <v>73</v>
      </c>
      <c r="C85" s="45" t="s">
        <v>92</v>
      </c>
      <c r="D85" s="48" t="s">
        <v>60</v>
      </c>
      <c r="E85" s="48">
        <v>1</v>
      </c>
      <c r="F85" s="53">
        <v>1</v>
      </c>
      <c r="G85" s="51"/>
      <c r="H85" s="46">
        <f t="shared" si="2"/>
        <v>0</v>
      </c>
      <c r="I85" s="41"/>
      <c r="J85" s="41"/>
    </row>
    <row r="86" spans="2:10" ht="30">
      <c r="B86" s="48">
        <v>74</v>
      </c>
      <c r="C86" s="45" t="s">
        <v>93</v>
      </c>
      <c r="D86" s="48" t="s">
        <v>10</v>
      </c>
      <c r="E86" s="48">
        <v>1</v>
      </c>
      <c r="F86" s="53">
        <v>120</v>
      </c>
      <c r="G86" s="51"/>
      <c r="H86" s="46">
        <f t="shared" si="2"/>
        <v>0</v>
      </c>
      <c r="I86" s="41"/>
      <c r="J86" s="41"/>
    </row>
    <row r="87" spans="2:10" ht="40.5">
      <c r="B87" s="48">
        <v>75</v>
      </c>
      <c r="C87" s="45" t="s">
        <v>94</v>
      </c>
      <c r="D87" s="48" t="s">
        <v>10</v>
      </c>
      <c r="E87" s="48">
        <v>10</v>
      </c>
      <c r="F87" s="53">
        <v>120</v>
      </c>
      <c r="G87" s="51"/>
      <c r="H87" s="46">
        <f t="shared" si="2"/>
        <v>0</v>
      </c>
      <c r="I87" s="41"/>
      <c r="J87" s="41"/>
    </row>
    <row r="88" spans="2:10" ht="30">
      <c r="B88" s="48">
        <v>76</v>
      </c>
      <c r="C88" s="45" t="s">
        <v>95</v>
      </c>
      <c r="D88" s="48" t="s">
        <v>10</v>
      </c>
      <c r="E88" s="48">
        <v>1</v>
      </c>
      <c r="F88" s="53">
        <v>120</v>
      </c>
      <c r="G88" s="51"/>
      <c r="H88" s="46">
        <f t="shared" si="2"/>
        <v>0</v>
      </c>
      <c r="I88" s="41"/>
      <c r="J88" s="41"/>
    </row>
    <row r="89" spans="2:10" ht="20.25">
      <c r="B89" s="48">
        <v>77</v>
      </c>
      <c r="C89" s="45" t="s">
        <v>96</v>
      </c>
      <c r="D89" s="48" t="s">
        <v>10</v>
      </c>
      <c r="E89" s="48">
        <v>1</v>
      </c>
      <c r="F89" s="53">
        <v>120</v>
      </c>
      <c r="G89" s="51"/>
      <c r="H89" s="46">
        <f t="shared" si="2"/>
        <v>0</v>
      </c>
      <c r="I89" s="41"/>
      <c r="J89" s="41"/>
    </row>
    <row r="90" spans="2:10" ht="30">
      <c r="B90" s="48">
        <v>78</v>
      </c>
      <c r="C90" s="45" t="s">
        <v>97</v>
      </c>
      <c r="D90" s="48" t="s">
        <v>10</v>
      </c>
      <c r="E90" s="48">
        <v>10</v>
      </c>
      <c r="F90" s="53">
        <v>120</v>
      </c>
      <c r="G90" s="51"/>
      <c r="H90" s="46">
        <f t="shared" si="2"/>
        <v>0</v>
      </c>
      <c r="I90" s="41"/>
      <c r="J90" s="41"/>
    </row>
    <row r="91" spans="2:10" ht="20.25">
      <c r="B91" s="48">
        <v>79</v>
      </c>
      <c r="C91" s="45" t="s">
        <v>98</v>
      </c>
      <c r="D91" s="48" t="s">
        <v>10</v>
      </c>
      <c r="E91" s="48">
        <v>1</v>
      </c>
      <c r="F91" s="53">
        <v>120</v>
      </c>
      <c r="G91" s="51"/>
      <c r="H91" s="46">
        <f t="shared" si="2"/>
        <v>0</v>
      </c>
      <c r="I91" s="41"/>
      <c r="J91" s="41"/>
    </row>
    <row r="92" spans="2:10" ht="30">
      <c r="B92" s="48">
        <v>80</v>
      </c>
      <c r="C92" s="45" t="s">
        <v>99</v>
      </c>
      <c r="D92" s="48" t="s">
        <v>10</v>
      </c>
      <c r="E92" s="48">
        <v>12</v>
      </c>
      <c r="F92" s="53">
        <v>120</v>
      </c>
      <c r="G92" s="51"/>
      <c r="H92" s="46">
        <f t="shared" si="2"/>
        <v>0</v>
      </c>
      <c r="I92" s="41"/>
      <c r="J92" s="41"/>
    </row>
    <row r="93" spans="2:10" ht="30">
      <c r="B93" s="48">
        <v>81</v>
      </c>
      <c r="C93" s="45" t="s">
        <v>100</v>
      </c>
      <c r="D93" s="48" t="s">
        <v>10</v>
      </c>
      <c r="E93" s="48">
        <v>1</v>
      </c>
      <c r="F93" s="53">
        <v>120</v>
      </c>
      <c r="G93" s="51"/>
      <c r="H93" s="46">
        <f t="shared" si="2"/>
        <v>0</v>
      </c>
      <c r="I93" s="41"/>
      <c r="J93" s="41"/>
    </row>
    <row r="94" spans="2:10" ht="30">
      <c r="B94" s="48">
        <v>82</v>
      </c>
      <c r="C94" s="45" t="s">
        <v>101</v>
      </c>
      <c r="D94" s="48" t="s">
        <v>41</v>
      </c>
      <c r="E94" s="48">
        <v>1</v>
      </c>
      <c r="F94" s="53">
        <v>159</v>
      </c>
      <c r="G94" s="51"/>
      <c r="H94" s="46">
        <f t="shared" si="2"/>
        <v>0</v>
      </c>
      <c r="I94" s="41"/>
      <c r="J94" s="41"/>
    </row>
    <row r="95" spans="2:10" ht="20.25">
      <c r="B95" s="48">
        <v>83</v>
      </c>
      <c r="C95" s="45" t="s">
        <v>102</v>
      </c>
      <c r="D95" s="48" t="s">
        <v>10</v>
      </c>
      <c r="E95" s="48">
        <v>1</v>
      </c>
      <c r="F95" s="53">
        <v>30</v>
      </c>
      <c r="G95" s="51"/>
      <c r="H95" s="46">
        <f t="shared" si="2"/>
        <v>0</v>
      </c>
      <c r="I95" s="41"/>
      <c r="J95" s="41"/>
    </row>
    <row r="96" spans="2:10" ht="20.25">
      <c r="B96" s="48">
        <v>84</v>
      </c>
      <c r="C96" s="45" t="s">
        <v>103</v>
      </c>
      <c r="D96" s="48" t="s">
        <v>10</v>
      </c>
      <c r="E96" s="48">
        <v>1</v>
      </c>
      <c r="F96" s="53">
        <v>30</v>
      </c>
      <c r="G96" s="51"/>
      <c r="H96" s="46">
        <f t="shared" si="2"/>
        <v>0</v>
      </c>
      <c r="I96" s="41"/>
      <c r="J96" s="41"/>
    </row>
    <row r="97" spans="2:10" ht="20.25">
      <c r="B97" s="48">
        <v>85</v>
      </c>
      <c r="C97" s="45" t="s">
        <v>104</v>
      </c>
      <c r="D97" s="48" t="s">
        <v>60</v>
      </c>
      <c r="E97" s="48">
        <v>1</v>
      </c>
      <c r="F97" s="53">
        <v>3</v>
      </c>
      <c r="G97" s="51"/>
      <c r="H97" s="46">
        <f t="shared" si="2"/>
        <v>0</v>
      </c>
      <c r="I97" s="41"/>
      <c r="J97" s="41"/>
    </row>
    <row r="98" spans="2:10" ht="30">
      <c r="B98" s="48">
        <v>86</v>
      </c>
      <c r="C98" s="45" t="s">
        <v>105</v>
      </c>
      <c r="D98" s="48" t="s">
        <v>60</v>
      </c>
      <c r="E98" s="48">
        <v>1</v>
      </c>
      <c r="F98" s="53">
        <v>4</v>
      </c>
      <c r="G98" s="51"/>
      <c r="H98" s="46">
        <f t="shared" si="2"/>
        <v>0</v>
      </c>
      <c r="I98" s="41"/>
      <c r="J98" s="41"/>
    </row>
    <row r="99" spans="2:10" ht="30">
      <c r="B99" s="48">
        <v>87</v>
      </c>
      <c r="C99" s="45" t="s">
        <v>106</v>
      </c>
      <c r="D99" s="48" t="s">
        <v>41</v>
      </c>
      <c r="E99" s="48">
        <v>1</v>
      </c>
      <c r="F99" s="53">
        <v>3</v>
      </c>
      <c r="G99" s="51"/>
      <c r="H99" s="46">
        <f t="shared" si="2"/>
        <v>0</v>
      </c>
      <c r="I99" s="41"/>
      <c r="J99" s="41"/>
    </row>
    <row r="100" spans="2:10" ht="40.5">
      <c r="B100" s="48">
        <v>88</v>
      </c>
      <c r="C100" s="45" t="s">
        <v>107</v>
      </c>
      <c r="D100" s="48" t="s">
        <v>41</v>
      </c>
      <c r="E100" s="48">
        <v>1</v>
      </c>
      <c r="F100" s="53">
        <v>3</v>
      </c>
      <c r="G100" s="51"/>
      <c r="H100" s="46">
        <f t="shared" si="2"/>
        <v>0</v>
      </c>
      <c r="I100" s="41"/>
      <c r="J100" s="41"/>
    </row>
    <row r="101" spans="2:10" ht="30">
      <c r="B101" s="48">
        <v>89</v>
      </c>
      <c r="C101" s="45" t="s">
        <v>108</v>
      </c>
      <c r="D101" s="48" t="s">
        <v>41</v>
      </c>
      <c r="E101" s="48">
        <v>1</v>
      </c>
      <c r="F101" s="53">
        <v>7</v>
      </c>
      <c r="G101" s="51"/>
      <c r="H101" s="46">
        <f t="shared" si="2"/>
        <v>0</v>
      </c>
      <c r="I101" s="41"/>
      <c r="J101" s="41"/>
    </row>
    <row r="102" spans="2:10" ht="20.25">
      <c r="B102" s="48">
        <v>90</v>
      </c>
      <c r="C102" s="45" t="s">
        <v>109</v>
      </c>
      <c r="D102" s="48" t="s">
        <v>41</v>
      </c>
      <c r="E102" s="48">
        <v>1</v>
      </c>
      <c r="F102" s="53">
        <v>20</v>
      </c>
      <c r="G102" s="51"/>
      <c r="H102" s="46">
        <f t="shared" si="2"/>
        <v>0</v>
      </c>
      <c r="I102" s="41"/>
      <c r="J102" s="41"/>
    </row>
    <row r="103" spans="2:10" ht="40.5">
      <c r="B103" s="48">
        <v>91</v>
      </c>
      <c r="C103" s="45" t="s">
        <v>110</v>
      </c>
      <c r="D103" s="48" t="s">
        <v>43</v>
      </c>
      <c r="E103" s="48">
        <v>1</v>
      </c>
      <c r="F103" s="53">
        <v>4</v>
      </c>
      <c r="G103" s="51"/>
      <c r="H103" s="46">
        <f t="shared" si="2"/>
        <v>0</v>
      </c>
      <c r="I103" s="41"/>
      <c r="J103" s="41"/>
    </row>
    <row r="104" spans="2:10" ht="30">
      <c r="B104" s="48">
        <v>92</v>
      </c>
      <c r="C104" s="45" t="s">
        <v>111</v>
      </c>
      <c r="D104" s="48" t="s">
        <v>43</v>
      </c>
      <c r="E104" s="48">
        <v>1</v>
      </c>
      <c r="F104" s="53">
        <v>4</v>
      </c>
      <c r="G104" s="51"/>
      <c r="H104" s="46">
        <f t="shared" si="2"/>
        <v>0</v>
      </c>
      <c r="I104" s="41"/>
      <c r="J104" s="41"/>
    </row>
    <row r="105" spans="2:10" ht="30">
      <c r="B105" s="48">
        <v>93</v>
      </c>
      <c r="C105" s="45" t="s">
        <v>112</v>
      </c>
      <c r="D105" s="48" t="s">
        <v>43</v>
      </c>
      <c r="E105" s="48">
        <v>1</v>
      </c>
      <c r="F105" s="53">
        <v>5</v>
      </c>
      <c r="G105" s="51"/>
      <c r="H105" s="46">
        <f t="shared" si="2"/>
        <v>0</v>
      </c>
      <c r="I105" s="41"/>
      <c r="J105" s="41"/>
    </row>
    <row r="106" spans="2:10" ht="30">
      <c r="B106" s="48">
        <v>94</v>
      </c>
      <c r="C106" s="45" t="s">
        <v>113</v>
      </c>
      <c r="D106" s="48" t="s">
        <v>41</v>
      </c>
      <c r="E106" s="48">
        <v>1</v>
      </c>
      <c r="F106" s="53">
        <v>10</v>
      </c>
      <c r="G106" s="51"/>
      <c r="H106" s="46">
        <f t="shared" si="2"/>
        <v>0</v>
      </c>
      <c r="I106" s="41"/>
      <c r="J106" s="41"/>
    </row>
    <row r="107" spans="2:10" ht="20.25">
      <c r="B107" s="48">
        <v>95</v>
      </c>
      <c r="C107" s="45" t="s">
        <v>114</v>
      </c>
      <c r="D107" s="48" t="s">
        <v>41</v>
      </c>
      <c r="E107" s="48">
        <v>1</v>
      </c>
      <c r="F107" s="53">
        <v>12</v>
      </c>
      <c r="G107" s="51"/>
      <c r="H107" s="46">
        <f t="shared" si="2"/>
        <v>0</v>
      </c>
      <c r="I107" s="41"/>
      <c r="J107" s="41"/>
    </row>
    <row r="108" spans="2:10" ht="20.25">
      <c r="B108" s="48">
        <v>96</v>
      </c>
      <c r="C108" s="45" t="s">
        <v>115</v>
      </c>
      <c r="D108" s="48" t="s">
        <v>41</v>
      </c>
      <c r="E108" s="48">
        <v>1</v>
      </c>
      <c r="F108" s="53">
        <v>20</v>
      </c>
      <c r="G108" s="51"/>
      <c r="H108" s="46">
        <f t="shared" si="2"/>
        <v>0</v>
      </c>
      <c r="I108" s="41"/>
      <c r="J108" s="41"/>
    </row>
    <row r="109" spans="2:10" ht="40.5">
      <c r="B109" s="48">
        <v>97</v>
      </c>
      <c r="C109" s="45" t="s">
        <v>116</v>
      </c>
      <c r="D109" s="48" t="s">
        <v>41</v>
      </c>
      <c r="E109" s="48">
        <v>1</v>
      </c>
      <c r="F109" s="53">
        <v>10</v>
      </c>
      <c r="G109" s="51"/>
      <c r="H109" s="46">
        <f t="shared" si="2"/>
        <v>0</v>
      </c>
      <c r="I109" s="41"/>
      <c r="J109" s="41"/>
    </row>
    <row r="110" spans="2:10" ht="51">
      <c r="B110" s="48">
        <v>98</v>
      </c>
      <c r="C110" s="45" t="s">
        <v>117</v>
      </c>
      <c r="D110" s="48" t="s">
        <v>41</v>
      </c>
      <c r="E110" s="48">
        <v>1</v>
      </c>
      <c r="F110" s="53">
        <v>10</v>
      </c>
      <c r="G110" s="51"/>
      <c r="H110" s="46">
        <f t="shared" si="2"/>
        <v>0</v>
      </c>
      <c r="I110" s="41"/>
      <c r="J110" s="41"/>
    </row>
    <row r="111" spans="2:10" ht="30">
      <c r="B111" s="48">
        <v>99</v>
      </c>
      <c r="C111" s="45" t="s">
        <v>118</v>
      </c>
      <c r="D111" s="48" t="s">
        <v>43</v>
      </c>
      <c r="E111" s="48">
        <v>1</v>
      </c>
      <c r="F111" s="53">
        <v>1</v>
      </c>
      <c r="G111" s="51"/>
      <c r="H111" s="46">
        <f t="shared" si="2"/>
        <v>0</v>
      </c>
      <c r="I111" s="41"/>
      <c r="J111" s="41"/>
    </row>
    <row r="112" spans="2:10" ht="40.5">
      <c r="B112" s="48">
        <v>100</v>
      </c>
      <c r="C112" s="45" t="s">
        <v>119</v>
      </c>
      <c r="D112" s="48" t="s">
        <v>43</v>
      </c>
      <c r="E112" s="48">
        <v>1</v>
      </c>
      <c r="F112" s="53">
        <v>1</v>
      </c>
      <c r="G112" s="51"/>
      <c r="H112" s="46">
        <f t="shared" si="2"/>
        <v>0</v>
      </c>
      <c r="I112" s="41"/>
      <c r="J112" s="41"/>
    </row>
    <row r="113" spans="2:10" ht="30">
      <c r="B113" s="48">
        <v>101</v>
      </c>
      <c r="C113" s="45" t="s">
        <v>120</v>
      </c>
      <c r="D113" s="48" t="s">
        <v>41</v>
      </c>
      <c r="E113" s="48">
        <v>1</v>
      </c>
      <c r="F113" s="53">
        <v>7</v>
      </c>
      <c r="G113" s="51"/>
      <c r="H113" s="46">
        <f t="shared" si="2"/>
        <v>0</v>
      </c>
      <c r="I113" s="41"/>
      <c r="J113" s="41"/>
    </row>
    <row r="114" spans="2:10" ht="20.25">
      <c r="B114" s="48">
        <v>102</v>
      </c>
      <c r="C114" s="45" t="s">
        <v>121</v>
      </c>
      <c r="D114" s="48" t="s">
        <v>43</v>
      </c>
      <c r="E114" s="48">
        <v>1</v>
      </c>
      <c r="F114" s="53">
        <v>2</v>
      </c>
      <c r="G114" s="51"/>
      <c r="H114" s="46">
        <f t="shared" si="2"/>
        <v>0</v>
      </c>
      <c r="I114" s="41"/>
      <c r="J114" s="41"/>
    </row>
    <row r="115" spans="2:10" ht="30">
      <c r="B115" s="48">
        <v>103</v>
      </c>
      <c r="C115" s="45" t="s">
        <v>118</v>
      </c>
      <c r="D115" s="48" t="s">
        <v>43</v>
      </c>
      <c r="E115" s="48">
        <v>1</v>
      </c>
      <c r="F115" s="53">
        <v>1</v>
      </c>
      <c r="G115" s="51"/>
      <c r="H115" s="46">
        <f aca="true" t="shared" si="3" ref="H115:H129">ROUND(F115*G115*E115,2)</f>
        <v>0</v>
      </c>
      <c r="I115" s="41"/>
      <c r="J115" s="41"/>
    </row>
    <row r="116" spans="2:10" ht="40.5">
      <c r="B116" s="48">
        <v>104</v>
      </c>
      <c r="C116" s="45" t="s">
        <v>122</v>
      </c>
      <c r="D116" s="48" t="s">
        <v>43</v>
      </c>
      <c r="E116" s="48">
        <v>1</v>
      </c>
      <c r="F116" s="53">
        <v>1</v>
      </c>
      <c r="G116" s="51"/>
      <c r="H116" s="46">
        <f t="shared" si="3"/>
        <v>0</v>
      </c>
      <c r="I116" s="41"/>
      <c r="J116" s="41"/>
    </row>
    <row r="117" spans="2:10" ht="20.25">
      <c r="B117" s="48">
        <v>105</v>
      </c>
      <c r="C117" s="45" t="s">
        <v>123</v>
      </c>
      <c r="D117" s="48" t="s">
        <v>41</v>
      </c>
      <c r="E117" s="48">
        <v>1</v>
      </c>
      <c r="F117" s="53">
        <v>4</v>
      </c>
      <c r="G117" s="51"/>
      <c r="H117" s="46">
        <f t="shared" si="3"/>
        <v>0</v>
      </c>
      <c r="I117" s="41"/>
      <c r="J117" s="41"/>
    </row>
    <row r="118" spans="2:10" ht="30">
      <c r="B118" s="48">
        <v>106</v>
      </c>
      <c r="C118" s="45" t="s">
        <v>124</v>
      </c>
      <c r="D118" s="48" t="s">
        <v>41</v>
      </c>
      <c r="E118" s="48">
        <v>1</v>
      </c>
      <c r="F118" s="53">
        <v>3</v>
      </c>
      <c r="G118" s="51"/>
      <c r="H118" s="46">
        <f t="shared" si="3"/>
        <v>0</v>
      </c>
      <c r="I118" s="41"/>
      <c r="J118" s="41"/>
    </row>
    <row r="119" spans="2:10" ht="40.5">
      <c r="B119" s="48">
        <v>107</v>
      </c>
      <c r="C119" s="45" t="s">
        <v>125</v>
      </c>
      <c r="D119" s="48" t="s">
        <v>43</v>
      </c>
      <c r="E119" s="48">
        <v>1</v>
      </c>
      <c r="F119" s="53">
        <v>2</v>
      </c>
      <c r="G119" s="51"/>
      <c r="H119" s="46">
        <f t="shared" si="3"/>
        <v>0</v>
      </c>
      <c r="I119" s="41"/>
      <c r="J119" s="41"/>
    </row>
    <row r="120" spans="2:10" ht="30">
      <c r="B120" s="48">
        <v>108</v>
      </c>
      <c r="C120" s="45" t="s">
        <v>112</v>
      </c>
      <c r="D120" s="48" t="s">
        <v>43</v>
      </c>
      <c r="E120" s="48">
        <v>1</v>
      </c>
      <c r="F120" s="53">
        <v>10</v>
      </c>
      <c r="G120" s="51"/>
      <c r="H120" s="46">
        <f t="shared" si="3"/>
        <v>0</v>
      </c>
      <c r="I120" s="41"/>
      <c r="J120" s="41"/>
    </row>
    <row r="121" spans="2:10" ht="20.25">
      <c r="B121" s="48">
        <v>109</v>
      </c>
      <c r="C121" s="45" t="s">
        <v>121</v>
      </c>
      <c r="D121" s="48" t="s">
        <v>43</v>
      </c>
      <c r="E121" s="48">
        <v>1</v>
      </c>
      <c r="F121" s="53">
        <v>1</v>
      </c>
      <c r="G121" s="51"/>
      <c r="H121" s="46">
        <f t="shared" si="3"/>
        <v>0</v>
      </c>
      <c r="I121" s="41"/>
      <c r="J121" s="41"/>
    </row>
    <row r="122" spans="2:10" ht="12.75">
      <c r="B122" s="48">
        <v>110</v>
      </c>
      <c r="C122" s="45" t="s">
        <v>126</v>
      </c>
      <c r="D122" s="48" t="s">
        <v>127</v>
      </c>
      <c r="E122" s="48">
        <v>1</v>
      </c>
      <c r="F122" s="53">
        <v>2</v>
      </c>
      <c r="G122" s="51"/>
      <c r="H122" s="46">
        <f t="shared" si="3"/>
        <v>0</v>
      </c>
      <c r="I122" s="41"/>
      <c r="J122" s="41"/>
    </row>
    <row r="123" spans="2:10" ht="12.75">
      <c r="B123" s="48">
        <v>111</v>
      </c>
      <c r="C123" s="45" t="s">
        <v>128</v>
      </c>
      <c r="D123" s="48" t="s">
        <v>127</v>
      </c>
      <c r="E123" s="48">
        <v>1</v>
      </c>
      <c r="F123" s="53">
        <v>2</v>
      </c>
      <c r="G123" s="51"/>
      <c r="H123" s="46">
        <f t="shared" si="3"/>
        <v>0</v>
      </c>
      <c r="I123" s="41"/>
      <c r="J123" s="41"/>
    </row>
    <row r="124" spans="2:10" ht="20.25">
      <c r="B124" s="48">
        <v>112</v>
      </c>
      <c r="C124" s="45" t="s">
        <v>129</v>
      </c>
      <c r="D124" s="48" t="s">
        <v>130</v>
      </c>
      <c r="E124" s="48">
        <v>1</v>
      </c>
      <c r="F124" s="53">
        <v>1</v>
      </c>
      <c r="G124" s="51"/>
      <c r="H124" s="46">
        <f t="shared" si="3"/>
        <v>0</v>
      </c>
      <c r="I124" s="41"/>
      <c r="J124" s="41"/>
    </row>
    <row r="125" spans="2:10" ht="30">
      <c r="B125" s="48">
        <v>113</v>
      </c>
      <c r="C125" s="45" t="s">
        <v>131</v>
      </c>
      <c r="D125" s="48" t="s">
        <v>130</v>
      </c>
      <c r="E125" s="48">
        <v>1</v>
      </c>
      <c r="F125" s="53">
        <v>3</v>
      </c>
      <c r="G125" s="51"/>
      <c r="H125" s="46">
        <f t="shared" si="3"/>
        <v>0</v>
      </c>
      <c r="I125" s="41"/>
      <c r="J125" s="41"/>
    </row>
    <row r="126" spans="2:10" ht="20.25">
      <c r="B126" s="48">
        <v>114</v>
      </c>
      <c r="C126" s="45" t="s">
        <v>132</v>
      </c>
      <c r="D126" s="48" t="s">
        <v>130</v>
      </c>
      <c r="E126" s="48">
        <v>1</v>
      </c>
      <c r="F126" s="53">
        <v>2</v>
      </c>
      <c r="G126" s="51"/>
      <c r="H126" s="46">
        <f t="shared" si="3"/>
        <v>0</v>
      </c>
      <c r="I126" s="41"/>
      <c r="J126" s="41"/>
    </row>
    <row r="127" spans="2:10" ht="30">
      <c r="B127" s="48">
        <v>115</v>
      </c>
      <c r="C127" s="45" t="s">
        <v>133</v>
      </c>
      <c r="D127" s="48" t="s">
        <v>74</v>
      </c>
      <c r="E127" s="48">
        <v>1</v>
      </c>
      <c r="F127" s="53">
        <v>1</v>
      </c>
      <c r="G127" s="51"/>
      <c r="H127" s="46">
        <f t="shared" si="3"/>
        <v>0</v>
      </c>
      <c r="I127" s="41"/>
      <c r="J127" s="41"/>
    </row>
    <row r="128" spans="2:10" ht="20.25">
      <c r="B128" s="48">
        <v>116</v>
      </c>
      <c r="C128" s="45" t="s">
        <v>134</v>
      </c>
      <c r="D128" s="48" t="s">
        <v>18</v>
      </c>
      <c r="E128" s="48">
        <v>1</v>
      </c>
      <c r="F128" s="52">
        <v>172.2</v>
      </c>
      <c r="G128" s="51"/>
      <c r="H128" s="46">
        <f t="shared" si="3"/>
        <v>0</v>
      </c>
      <c r="I128" s="41"/>
      <c r="J128" s="41"/>
    </row>
    <row r="129" spans="2:10" ht="30">
      <c r="B129" s="48">
        <v>117</v>
      </c>
      <c r="C129" s="45" t="s">
        <v>135</v>
      </c>
      <c r="D129" s="48" t="s">
        <v>10</v>
      </c>
      <c r="E129" s="48">
        <v>1</v>
      </c>
      <c r="F129" s="52">
        <v>172.2</v>
      </c>
      <c r="G129" s="51"/>
      <c r="H129" s="46">
        <f t="shared" si="3"/>
        <v>0</v>
      </c>
      <c r="I129" s="41"/>
      <c r="J129" s="41"/>
    </row>
    <row r="130" spans="2:8" ht="12.75">
      <c r="B130" s="49"/>
      <c r="C130" s="43" t="s">
        <v>140</v>
      </c>
      <c r="D130" s="49"/>
      <c r="E130" s="49"/>
      <c r="F130" s="49"/>
      <c r="G130" s="49"/>
      <c r="H130" s="44">
        <f>SUM(H51:H129)</f>
        <v>0</v>
      </c>
    </row>
    <row r="131" spans="2:8" ht="12.75">
      <c r="B131" s="8"/>
      <c r="C131" s="54" t="s">
        <v>187</v>
      </c>
      <c r="D131" s="8"/>
      <c r="E131" s="8"/>
      <c r="F131" s="8"/>
      <c r="G131" s="8"/>
      <c r="H131" s="21"/>
    </row>
    <row r="132" spans="2:8" ht="30">
      <c r="B132" s="18">
        <v>118</v>
      </c>
      <c r="C132" s="15" t="s">
        <v>171</v>
      </c>
      <c r="D132" s="18" t="s">
        <v>10</v>
      </c>
      <c r="E132" s="18">
        <v>1</v>
      </c>
      <c r="F132" s="19">
        <v>767.5</v>
      </c>
      <c r="G132" s="51"/>
      <c r="H132" s="22">
        <f>ROUND(F132*G132*E132,2)</f>
        <v>0</v>
      </c>
    </row>
    <row r="133" spans="2:8" ht="30">
      <c r="B133" s="18">
        <v>119</v>
      </c>
      <c r="C133" s="15" t="s">
        <v>172</v>
      </c>
      <c r="D133" s="18" t="s">
        <v>10</v>
      </c>
      <c r="E133" s="18">
        <v>1</v>
      </c>
      <c r="F133" s="19">
        <v>682.5</v>
      </c>
      <c r="G133" s="51"/>
      <c r="H133" s="22">
        <f>ROUND(F133*G133*E133,2)</f>
        <v>0</v>
      </c>
    </row>
    <row r="134" spans="2:8" ht="30">
      <c r="B134" s="18">
        <v>120</v>
      </c>
      <c r="C134" s="15" t="s">
        <v>212</v>
      </c>
      <c r="D134" s="18" t="s">
        <v>10</v>
      </c>
      <c r="E134" s="18">
        <v>1</v>
      </c>
      <c r="F134" s="19">
        <v>682.5</v>
      </c>
      <c r="G134" s="51"/>
      <c r="H134" s="22">
        <f>ROUND(F134*G134*E134,2)</f>
        <v>0</v>
      </c>
    </row>
    <row r="135" spans="2:8" ht="40.5">
      <c r="B135" s="18">
        <v>121</v>
      </c>
      <c r="C135" s="15" t="s">
        <v>213</v>
      </c>
      <c r="D135" s="18" t="s">
        <v>10</v>
      </c>
      <c r="E135" s="18">
        <v>25</v>
      </c>
      <c r="F135" s="19">
        <v>682.5</v>
      </c>
      <c r="G135" s="51"/>
      <c r="H135" s="22">
        <f>ROUND(F135*G135*E135,2)</f>
        <v>0</v>
      </c>
    </row>
    <row r="136" spans="2:8" ht="12.75">
      <c r="B136" s="18">
        <v>122</v>
      </c>
      <c r="C136" s="15" t="s">
        <v>211</v>
      </c>
      <c r="D136" s="18" t="s">
        <v>10</v>
      </c>
      <c r="E136" s="18">
        <v>1</v>
      </c>
      <c r="F136" s="19">
        <v>682.5</v>
      </c>
      <c r="G136" s="51"/>
      <c r="H136" s="22">
        <f>ROUND(F136*G136*E136,2)</f>
        <v>0</v>
      </c>
    </row>
    <row r="137" spans="2:8" ht="13.5" thickBot="1">
      <c r="B137" s="17"/>
      <c r="C137" s="20" t="s">
        <v>214</v>
      </c>
      <c r="D137" s="17"/>
      <c r="E137" s="17"/>
      <c r="F137" s="17"/>
      <c r="G137" s="17"/>
      <c r="H137" s="23">
        <f>SUM(H132:H136)</f>
        <v>0</v>
      </c>
    </row>
    <row r="138" spans="2:8" ht="12.75">
      <c r="B138" s="10"/>
      <c r="C138" s="70" t="s">
        <v>185</v>
      </c>
      <c r="D138" s="10"/>
      <c r="E138" s="10"/>
      <c r="F138" s="10"/>
      <c r="G138" s="10"/>
      <c r="H138" s="24">
        <f>SUM(H137,H130,H49,H25)</f>
        <v>0</v>
      </c>
    </row>
    <row r="139" spans="2:8" ht="12.75">
      <c r="B139" s="11"/>
      <c r="C139" s="12" t="s">
        <v>141</v>
      </c>
      <c r="D139" s="11"/>
      <c r="E139" s="11"/>
      <c r="F139" s="11"/>
      <c r="G139" s="11"/>
      <c r="H139" s="25">
        <f>ROUND(H138*23%,2)</f>
        <v>0</v>
      </c>
    </row>
    <row r="140" spans="2:8" ht="12.75">
      <c r="B140" s="13"/>
      <c r="C140" s="69" t="s">
        <v>184</v>
      </c>
      <c r="D140" s="13"/>
      <c r="E140" s="13"/>
      <c r="F140" s="13"/>
      <c r="G140" s="13"/>
      <c r="H140" s="26">
        <f>SUM(H138:H139)</f>
        <v>0</v>
      </c>
    </row>
    <row r="142" ht="12.75">
      <c r="H142" s="55"/>
    </row>
  </sheetData>
  <sheetProtection/>
  <mergeCells count="4">
    <mergeCell ref="B2:H2"/>
    <mergeCell ref="B3:H3"/>
    <mergeCell ref="B4:H4"/>
    <mergeCell ref="I78:K78"/>
  </mergeCells>
  <printOptions horizontalCentered="1"/>
  <pageMargins left="0.7" right="0.7" top="0.75" bottom="0.75" header="0.3" footer="0.3"/>
  <pageSetup horizontalDpi="600" verticalDpi="600" orientation="portrait" paperSize="9"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dimension ref="C1:I31"/>
  <sheetViews>
    <sheetView zoomScalePageLayoutView="0" workbookViewId="0" topLeftCell="A1">
      <selection activeCell="G6" sqref="G6"/>
    </sheetView>
  </sheetViews>
  <sheetFormatPr defaultColWidth="9.140625" defaultRowHeight="12.75"/>
  <cols>
    <col min="4" max="4" width="58.28125" style="0" customWidth="1"/>
    <col min="6" max="6" width="12.57421875" style="0" customWidth="1"/>
    <col min="7" max="7" width="16.00390625" style="0" customWidth="1"/>
    <col min="8" max="8" width="18.7109375" style="0" customWidth="1"/>
    <col min="9" max="9" width="9.7109375" style="0" bestFit="1" customWidth="1"/>
  </cols>
  <sheetData>
    <row r="1" spans="3:8" ht="22.5">
      <c r="C1" s="80" t="s">
        <v>206</v>
      </c>
      <c r="D1" s="80"/>
      <c r="E1" s="80"/>
      <c r="F1" s="80"/>
      <c r="G1" s="80"/>
      <c r="H1" s="80"/>
    </row>
    <row r="3" ht="15">
      <c r="C3" s="28" t="s">
        <v>203</v>
      </c>
    </row>
    <row r="4" spans="3:8" ht="20.25">
      <c r="C4" s="29" t="s">
        <v>142</v>
      </c>
      <c r="D4" s="29" t="s">
        <v>2</v>
      </c>
      <c r="E4" s="29" t="s">
        <v>3</v>
      </c>
      <c r="F4" s="29" t="s">
        <v>180</v>
      </c>
      <c r="G4" s="29" t="s">
        <v>143</v>
      </c>
      <c r="H4" s="29" t="s">
        <v>137</v>
      </c>
    </row>
    <row r="5" spans="3:8" ht="12.75">
      <c r="C5" s="30" t="s">
        <v>175</v>
      </c>
      <c r="D5" s="30" t="s">
        <v>138</v>
      </c>
      <c r="E5" s="31"/>
      <c r="F5" s="31"/>
      <c r="G5" s="31"/>
      <c r="H5" s="31"/>
    </row>
    <row r="6" spans="3:8" ht="12.75">
      <c r="C6" s="32" t="s">
        <v>145</v>
      </c>
      <c r="D6" s="33" t="s">
        <v>153</v>
      </c>
      <c r="E6" s="34" t="s">
        <v>8</v>
      </c>
      <c r="F6" s="35">
        <f>Przedmiar!F9</f>
        <v>0.44</v>
      </c>
      <c r="G6" s="62">
        <f>H6/F6</f>
        <v>0</v>
      </c>
      <c r="H6" s="36">
        <f>ROUND(SUM(Przedmiar!H9),2)</f>
        <v>0</v>
      </c>
    </row>
    <row r="7" spans="3:8" ht="12.75">
      <c r="C7" s="32" t="s">
        <v>146</v>
      </c>
      <c r="D7" s="31" t="s">
        <v>144</v>
      </c>
      <c r="E7" s="34" t="s">
        <v>10</v>
      </c>
      <c r="F7" s="35">
        <f>Przedmiar!F10</f>
        <v>172.2</v>
      </c>
      <c r="G7" s="62">
        <f>H7/F7</f>
        <v>0</v>
      </c>
      <c r="H7" s="36">
        <f>ROUND(SUM(Przedmiar!H10,Przedmiar!H11),2)</f>
        <v>0</v>
      </c>
    </row>
    <row r="8" spans="3:8" ht="12.75">
      <c r="C8" s="32" t="s">
        <v>152</v>
      </c>
      <c r="D8" s="33" t="s">
        <v>151</v>
      </c>
      <c r="E8" s="34" t="s">
        <v>10</v>
      </c>
      <c r="F8" s="35">
        <f>Przedmiar!F12</f>
        <v>682.5</v>
      </c>
      <c r="G8" s="62">
        <f>H8/F8</f>
        <v>0</v>
      </c>
      <c r="H8" s="36">
        <f>ROUND(SUM(Przedmiar!H12,Przedmiar!H13,Przedmiar!H14,Przedmiar!H15,Przedmiar!H16,Przedmiar!H17,Przedmiar!H18,Przedmiar!H19,Przedmiar!H20,Przedmiar!H21,Przedmiar!H22,Przedmiar!H23,Przedmiar!H24),2)</f>
        <v>0</v>
      </c>
    </row>
    <row r="9" spans="3:8" ht="12.75">
      <c r="C9" s="30" t="s">
        <v>176</v>
      </c>
      <c r="D9" s="30" t="s">
        <v>139</v>
      </c>
      <c r="E9" s="34"/>
      <c r="F9" s="35"/>
      <c r="G9" s="30"/>
      <c r="H9" s="31"/>
    </row>
    <row r="10" spans="3:8" ht="12.75">
      <c r="C10" s="32" t="s">
        <v>148</v>
      </c>
      <c r="D10" s="31" t="s">
        <v>147</v>
      </c>
      <c r="E10" s="34" t="s">
        <v>18</v>
      </c>
      <c r="F10" s="35">
        <f>SUM(Przedmiar!F27,Przedmiar!F28,Przedmiar!F29,Przedmiar!F31,Przedmiar!F32,Przedmiar!F33,Przedmiar!F35)</f>
        <v>3444.3599999999997</v>
      </c>
      <c r="G10" s="62">
        <f>H10/F10</f>
        <v>0</v>
      </c>
      <c r="H10" s="36">
        <f>ROUND(SUM(Przedmiar!H27,Przedmiar!H28,Przedmiar!H29,Przedmiar!H30,Przedmiar!H31,Przedmiar!H32,Przedmiar!H33,Przedmiar!H34,Przedmiar!H35,Przedmiar!H36,Przedmiar!H37,Przedmiar!H38,Przedmiar!H45,Przedmiar!H46,Przedmiar!H47,Przedmiar!H48),2)</f>
        <v>0</v>
      </c>
    </row>
    <row r="11" spans="3:8" ht="12.75">
      <c r="C11" s="32" t="s">
        <v>150</v>
      </c>
      <c r="D11" s="31" t="s">
        <v>149</v>
      </c>
      <c r="E11" s="34" t="s">
        <v>45</v>
      </c>
      <c r="F11" s="35">
        <f>Przedmiar!F41</f>
        <v>120</v>
      </c>
      <c r="G11" s="62">
        <f>H11/F11</f>
        <v>0</v>
      </c>
      <c r="H11" s="36">
        <f>ROUND(SUM(Przedmiar!H39,Przedmiar!H40,Przedmiar!H41,Przedmiar!H42),2)</f>
        <v>0</v>
      </c>
    </row>
    <row r="12" spans="3:8" ht="12.75">
      <c r="C12" s="30" t="s">
        <v>177</v>
      </c>
      <c r="D12" s="30" t="s">
        <v>140</v>
      </c>
      <c r="E12" s="34"/>
      <c r="F12" s="35"/>
      <c r="G12" s="30"/>
      <c r="H12" s="31"/>
    </row>
    <row r="13" spans="3:9" ht="12.75">
      <c r="C13" s="32" t="s">
        <v>157</v>
      </c>
      <c r="D13" s="33" t="s">
        <v>154</v>
      </c>
      <c r="E13" s="34" t="s">
        <v>41</v>
      </c>
      <c r="F13" s="35">
        <f>SUM(Przedmiar!F51)</f>
        <v>149</v>
      </c>
      <c r="G13" s="62">
        <f>H13/F13</f>
        <v>0</v>
      </c>
      <c r="H13" s="36">
        <f>ROUND(SUM(Przedmiar!H51,Przedmiar!H67,Przedmiar!H69*Przedmiar!F51/Przedmiar!F70,Przedmiar!H70*Przedmiar!F51/Przedmiar!F70,Przedmiar!H74,Przedmiar!H75,Przedmiar!H76,Przedmiar!H77,Przedmiar!H128,Przedmiar!H129,Przedmiar!H43,Przedmiar!H44),2)</f>
        <v>0</v>
      </c>
      <c r="I13" s="16"/>
    </row>
    <row r="14" spans="3:8" ht="12.75">
      <c r="C14" s="32" t="s">
        <v>158</v>
      </c>
      <c r="D14" s="37" t="s">
        <v>156</v>
      </c>
      <c r="E14" s="34" t="s">
        <v>41</v>
      </c>
      <c r="F14" s="35">
        <f>SUM(Przedmiar!F52)</f>
        <v>30</v>
      </c>
      <c r="G14" s="62">
        <f>H14/F14</f>
        <v>0</v>
      </c>
      <c r="H14" s="36">
        <f>ROUND(SUM(Przedmiar!H52,Przedmiar!H69*Przedmiar!F52/Przedmiar!F70,Przedmiar!H70*Przedmiar!F52/Przedmiar!F70,Przedmiar!H71,Przedmiar!H72),2)</f>
        <v>0</v>
      </c>
    </row>
    <row r="15" spans="3:8" ht="12.75">
      <c r="C15" s="32" t="s">
        <v>159</v>
      </c>
      <c r="D15" s="33" t="s">
        <v>155</v>
      </c>
      <c r="E15" s="34" t="s">
        <v>41</v>
      </c>
      <c r="F15" s="35">
        <f>SUM(Przedmiar!F53)</f>
        <v>261</v>
      </c>
      <c r="G15" s="62">
        <f>H15/F15</f>
        <v>0</v>
      </c>
      <c r="H15" s="36">
        <f>ROUND(SUM(Przedmiar!H53:H60,Przedmiar!H73,Przedmiar!H68),2)</f>
        <v>0</v>
      </c>
    </row>
    <row r="16" spans="3:8" ht="12.75">
      <c r="C16" s="38" t="s">
        <v>160</v>
      </c>
      <c r="D16" s="33" t="s">
        <v>161</v>
      </c>
      <c r="E16" s="34" t="s">
        <v>43</v>
      </c>
      <c r="F16" s="35">
        <f>SUM(Przedmiar!F63)</f>
        <v>9</v>
      </c>
      <c r="G16" s="62">
        <f>H16/F16</f>
        <v>0</v>
      </c>
      <c r="H16" s="36">
        <f>SUM(Przedmiar!H66,Przedmiar!H65,Przedmiar!H64,Przedmiar!H63,Przedmiar!H62,Przedmiar!H61)</f>
        <v>0</v>
      </c>
    </row>
    <row r="17" spans="3:8" ht="12.75">
      <c r="C17" s="30" t="s">
        <v>178</v>
      </c>
      <c r="D17" s="30" t="s">
        <v>162</v>
      </c>
      <c r="E17" s="34"/>
      <c r="F17" s="35"/>
      <c r="G17" s="30"/>
      <c r="H17" s="31"/>
    </row>
    <row r="18" spans="3:8" ht="12.75">
      <c r="C18" s="38" t="s">
        <v>167</v>
      </c>
      <c r="D18" s="33" t="s">
        <v>163</v>
      </c>
      <c r="E18" s="34" t="s">
        <v>60</v>
      </c>
      <c r="F18" s="35">
        <v>1</v>
      </c>
      <c r="G18" s="62">
        <f>H18/F18</f>
        <v>0</v>
      </c>
      <c r="H18" s="36">
        <f>SUM(Przedmiar!H78,Przedmiar!H79,Przedmiar!H80)</f>
        <v>0</v>
      </c>
    </row>
    <row r="19" spans="3:8" ht="12.75">
      <c r="C19" s="38" t="s">
        <v>168</v>
      </c>
      <c r="D19" s="33" t="s">
        <v>164</v>
      </c>
      <c r="E19" s="34" t="s">
        <v>41</v>
      </c>
      <c r="F19" s="35">
        <f>SUM(Przedmiar!F109)</f>
        <v>10</v>
      </c>
      <c r="G19" s="62">
        <f>H19/F19</f>
        <v>0</v>
      </c>
      <c r="H19" s="36">
        <f>SUM(Przedmiar!H97:H127)</f>
        <v>0</v>
      </c>
    </row>
    <row r="20" spans="3:8" ht="12.75">
      <c r="C20" s="38" t="s">
        <v>165</v>
      </c>
      <c r="D20" s="33" t="s">
        <v>170</v>
      </c>
      <c r="E20" s="34" t="s">
        <v>41</v>
      </c>
      <c r="F20" s="35">
        <f>SUM(Przedmiar!F83)+4</f>
        <v>44</v>
      </c>
      <c r="G20" s="62">
        <f>H20/F20</f>
        <v>0</v>
      </c>
      <c r="H20" s="36">
        <f>SUM(Przedmiar!H81:H85)</f>
        <v>0</v>
      </c>
    </row>
    <row r="21" spans="3:8" ht="12.75">
      <c r="C21" s="38" t="s">
        <v>169</v>
      </c>
      <c r="D21" s="33" t="s">
        <v>166</v>
      </c>
      <c r="E21" s="34" t="s">
        <v>10</v>
      </c>
      <c r="F21" s="35">
        <f>SUM(Przedmiar!F93)</f>
        <v>120</v>
      </c>
      <c r="G21" s="62">
        <f>H21/F21</f>
        <v>0</v>
      </c>
      <c r="H21" s="36">
        <f>SUM(Przedmiar!H86:H96)</f>
        <v>0</v>
      </c>
    </row>
    <row r="22" spans="3:8" ht="12.75">
      <c r="C22" s="30" t="s">
        <v>179</v>
      </c>
      <c r="D22" s="30" t="s">
        <v>183</v>
      </c>
      <c r="E22" s="34"/>
      <c r="F22" s="35"/>
      <c r="G22" s="30"/>
      <c r="H22" s="31"/>
    </row>
    <row r="23" spans="3:8" ht="12.75">
      <c r="C23" s="38" t="s">
        <v>174</v>
      </c>
      <c r="D23" s="37" t="s">
        <v>181</v>
      </c>
      <c r="E23" s="34" t="s">
        <v>10</v>
      </c>
      <c r="F23" s="35">
        <v>767.5</v>
      </c>
      <c r="G23" s="63">
        <f>H23/F23</f>
        <v>0</v>
      </c>
      <c r="H23" s="39">
        <f>SUM(Przedmiar!H132)</f>
        <v>0</v>
      </c>
    </row>
    <row r="24" spans="3:8" ht="12.75">
      <c r="C24" s="38" t="s">
        <v>173</v>
      </c>
      <c r="D24" s="37" t="s">
        <v>182</v>
      </c>
      <c r="E24" s="34" t="s">
        <v>10</v>
      </c>
      <c r="F24" s="35">
        <v>682.5</v>
      </c>
      <c r="G24" s="63">
        <f>H24/F24</f>
        <v>0</v>
      </c>
      <c r="H24" s="39">
        <f>SUM(Przedmiar!H133,Przedmiar!H134,Przedmiar!H135,Przedmiar!H136)</f>
        <v>0</v>
      </c>
    </row>
    <row r="25" ht="13.5" thickBot="1">
      <c r="E25" s="14"/>
    </row>
    <row r="26" spans="5:8" ht="13.5" thickBot="1">
      <c r="E26" s="14"/>
      <c r="G26" s="27" t="s">
        <v>186</v>
      </c>
      <c r="H26" s="40">
        <f>SUM(H6:H24)</f>
        <v>0</v>
      </c>
    </row>
    <row r="27" ht="12.75">
      <c r="E27" s="14"/>
    </row>
    <row r="28" ht="12.75">
      <c r="E28" s="14"/>
    </row>
    <row r="29" ht="12.75">
      <c r="E29" s="14"/>
    </row>
    <row r="30" ht="12.75">
      <c r="E30" s="14"/>
    </row>
    <row r="31" ht="12.75">
      <c r="E31" s="14"/>
    </row>
  </sheetData>
  <sheetProtection/>
  <mergeCells count="1">
    <mergeCell ref="C1:H1"/>
  </mergeCells>
  <conditionalFormatting sqref="H4">
    <cfRule type="cellIs" priority="1" dxfId="0" operator="greaterThan" stopIfTrue="1">
      <formula>10000</formula>
    </cfRule>
  </conditionalFormatting>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0000"/>
  </sheetPr>
  <dimension ref="B1:H36"/>
  <sheetViews>
    <sheetView tabSelected="1" zoomScale="90" zoomScaleNormal="90" zoomScalePageLayoutView="0" workbookViewId="0" topLeftCell="A1">
      <selection activeCell="I25" sqref="I25"/>
    </sheetView>
  </sheetViews>
  <sheetFormatPr defaultColWidth="9.140625" defaultRowHeight="12.75"/>
  <cols>
    <col min="8" max="8" width="16.7109375" style="0" customWidth="1"/>
  </cols>
  <sheetData>
    <row r="1" ht="22.5">
      <c r="B1" s="68" t="s">
        <v>208</v>
      </c>
    </row>
    <row r="2" ht="21">
      <c r="B2" s="67" t="s">
        <v>207</v>
      </c>
    </row>
    <row r="4" spans="2:8" ht="12.75" customHeight="1">
      <c r="B4" s="81" t="s">
        <v>215</v>
      </c>
      <c r="C4" s="81"/>
      <c r="D4" s="81"/>
      <c r="E4" s="81"/>
      <c r="F4" s="81"/>
      <c r="G4" s="81"/>
      <c r="H4" s="81"/>
    </row>
    <row r="5" spans="2:8" ht="12.75">
      <c r="B5" s="81"/>
      <c r="C5" s="81"/>
      <c r="D5" s="81"/>
      <c r="E5" s="81"/>
      <c r="F5" s="81"/>
      <c r="G5" s="81"/>
      <c r="H5" s="81"/>
    </row>
    <row r="6" spans="2:8" ht="12.75">
      <c r="B6" s="81"/>
      <c r="C6" s="81"/>
      <c r="D6" s="81"/>
      <c r="E6" s="81"/>
      <c r="F6" s="81"/>
      <c r="G6" s="81"/>
      <c r="H6" s="81"/>
    </row>
    <row r="7" spans="2:8" ht="12.75">
      <c r="B7" s="81"/>
      <c r="C7" s="81"/>
      <c r="D7" s="81"/>
      <c r="E7" s="81"/>
      <c r="F7" s="81"/>
      <c r="G7" s="81"/>
      <c r="H7" s="81"/>
    </row>
    <row r="8" spans="2:8" ht="12.75">
      <c r="B8" s="81"/>
      <c r="C8" s="81"/>
      <c r="D8" s="81"/>
      <c r="E8" s="81"/>
      <c r="F8" s="81"/>
      <c r="G8" s="81"/>
      <c r="H8" s="81"/>
    </row>
    <row r="9" spans="2:8" ht="12.75">
      <c r="B9" s="81"/>
      <c r="C9" s="81"/>
      <c r="D9" s="81"/>
      <c r="E9" s="81"/>
      <c r="F9" s="81"/>
      <c r="G9" s="81"/>
      <c r="H9" s="81"/>
    </row>
    <row r="10" spans="2:8" ht="12.75">
      <c r="B10" s="81"/>
      <c r="C10" s="81"/>
      <c r="D10" s="81"/>
      <c r="E10" s="81"/>
      <c r="F10" s="81"/>
      <c r="G10" s="81"/>
      <c r="H10" s="81"/>
    </row>
    <row r="11" spans="2:8" ht="12.75">
      <c r="B11" s="81"/>
      <c r="C11" s="81"/>
      <c r="D11" s="81"/>
      <c r="E11" s="81"/>
      <c r="F11" s="81"/>
      <c r="G11" s="81"/>
      <c r="H11" s="81"/>
    </row>
    <row r="12" spans="2:8" ht="12.75">
      <c r="B12" s="81"/>
      <c r="C12" s="81"/>
      <c r="D12" s="81"/>
      <c r="E12" s="81"/>
      <c r="F12" s="81"/>
      <c r="G12" s="81"/>
      <c r="H12" s="81"/>
    </row>
    <row r="13" spans="2:8" ht="12.75">
      <c r="B13" s="81"/>
      <c r="C13" s="81"/>
      <c r="D13" s="81"/>
      <c r="E13" s="81"/>
      <c r="F13" s="81"/>
      <c r="G13" s="81"/>
      <c r="H13" s="81"/>
    </row>
    <row r="14" spans="2:8" ht="12.75">
      <c r="B14" s="81"/>
      <c r="C14" s="81"/>
      <c r="D14" s="81"/>
      <c r="E14" s="81"/>
      <c r="F14" s="81"/>
      <c r="G14" s="81"/>
      <c r="H14" s="81"/>
    </row>
    <row r="15" spans="2:8" ht="12.75">
      <c r="B15" s="81"/>
      <c r="C15" s="81"/>
      <c r="D15" s="81"/>
      <c r="E15" s="81"/>
      <c r="F15" s="81"/>
      <c r="G15" s="81"/>
      <c r="H15" s="81"/>
    </row>
    <row r="16" spans="2:8" ht="12.75">
      <c r="B16" s="81"/>
      <c r="C16" s="81"/>
      <c r="D16" s="81"/>
      <c r="E16" s="81"/>
      <c r="F16" s="81"/>
      <c r="G16" s="81"/>
      <c r="H16" s="81"/>
    </row>
    <row r="17" spans="2:8" ht="12.75">
      <c r="B17" s="81"/>
      <c r="C17" s="81"/>
      <c r="D17" s="81"/>
      <c r="E17" s="81"/>
      <c r="F17" s="81"/>
      <c r="G17" s="81"/>
      <c r="H17" s="81"/>
    </row>
    <row r="18" spans="2:8" ht="12.75">
      <c r="B18" s="81"/>
      <c r="C18" s="81"/>
      <c r="D18" s="81"/>
      <c r="E18" s="81"/>
      <c r="F18" s="81"/>
      <c r="G18" s="81"/>
      <c r="H18" s="81"/>
    </row>
    <row r="19" spans="2:8" ht="12.75">
      <c r="B19" s="81"/>
      <c r="C19" s="81"/>
      <c r="D19" s="81"/>
      <c r="E19" s="81"/>
      <c r="F19" s="81"/>
      <c r="G19" s="81"/>
      <c r="H19" s="81"/>
    </row>
    <row r="20" spans="2:8" ht="12.75">
      <c r="B20" s="81"/>
      <c r="C20" s="81"/>
      <c r="D20" s="81"/>
      <c r="E20" s="81"/>
      <c r="F20" s="81"/>
      <c r="G20" s="81"/>
      <c r="H20" s="81"/>
    </row>
    <row r="21" spans="2:8" ht="12.75">
      <c r="B21" s="81"/>
      <c r="C21" s="81"/>
      <c r="D21" s="81"/>
      <c r="E21" s="81"/>
      <c r="F21" s="81"/>
      <c r="G21" s="81"/>
      <c r="H21" s="81"/>
    </row>
    <row r="22" spans="2:8" ht="12.75">
      <c r="B22" s="81"/>
      <c r="C22" s="81"/>
      <c r="D22" s="81"/>
      <c r="E22" s="81"/>
      <c r="F22" s="81"/>
      <c r="G22" s="81"/>
      <c r="H22" s="81"/>
    </row>
    <row r="23" spans="2:8" ht="12.75">
      <c r="B23" s="81"/>
      <c r="C23" s="81"/>
      <c r="D23" s="81"/>
      <c r="E23" s="81"/>
      <c r="F23" s="81"/>
      <c r="G23" s="81"/>
      <c r="H23" s="81"/>
    </row>
    <row r="24" spans="2:8" ht="12.75">
      <c r="B24" s="81"/>
      <c r="C24" s="81"/>
      <c r="D24" s="81"/>
      <c r="E24" s="81"/>
      <c r="F24" s="81"/>
      <c r="G24" s="81"/>
      <c r="H24" s="81"/>
    </row>
    <row r="25" spans="2:8" ht="12.75">
      <c r="B25" s="81"/>
      <c r="C25" s="81"/>
      <c r="D25" s="81"/>
      <c r="E25" s="81"/>
      <c r="F25" s="81"/>
      <c r="G25" s="81"/>
      <c r="H25" s="81"/>
    </row>
    <row r="26" spans="2:8" ht="12.75">
      <c r="B26" s="81"/>
      <c r="C26" s="81"/>
      <c r="D26" s="81"/>
      <c r="E26" s="81"/>
      <c r="F26" s="81"/>
      <c r="G26" s="81"/>
      <c r="H26" s="81"/>
    </row>
    <row r="27" spans="2:8" ht="12.75">
      <c r="B27" s="81"/>
      <c r="C27" s="81"/>
      <c r="D27" s="81"/>
      <c r="E27" s="81"/>
      <c r="F27" s="81"/>
      <c r="G27" s="81"/>
      <c r="H27" s="81"/>
    </row>
    <row r="28" spans="2:8" ht="12.75">
      <c r="B28" s="81"/>
      <c r="C28" s="81"/>
      <c r="D28" s="81"/>
      <c r="E28" s="81"/>
      <c r="F28" s="81"/>
      <c r="G28" s="81"/>
      <c r="H28" s="81"/>
    </row>
    <row r="29" spans="2:8" ht="12.75">
      <c r="B29" s="81"/>
      <c r="C29" s="81"/>
      <c r="D29" s="81"/>
      <c r="E29" s="81"/>
      <c r="F29" s="81"/>
      <c r="G29" s="81"/>
      <c r="H29" s="81"/>
    </row>
    <row r="30" spans="2:8" ht="12.75">
      <c r="B30" s="81"/>
      <c r="C30" s="81"/>
      <c r="D30" s="81"/>
      <c r="E30" s="81"/>
      <c r="F30" s="81"/>
      <c r="G30" s="81"/>
      <c r="H30" s="81"/>
    </row>
    <row r="31" spans="2:8" ht="12.75">
      <c r="B31" s="81"/>
      <c r="C31" s="81"/>
      <c r="D31" s="81"/>
      <c r="E31" s="81"/>
      <c r="F31" s="81"/>
      <c r="G31" s="81"/>
      <c r="H31" s="81"/>
    </row>
    <row r="32" spans="2:8" ht="12.75">
      <c r="B32" s="81"/>
      <c r="C32" s="81"/>
      <c r="D32" s="81"/>
      <c r="E32" s="81"/>
      <c r="F32" s="81"/>
      <c r="G32" s="81"/>
      <c r="H32" s="81"/>
    </row>
    <row r="33" spans="2:8" ht="12.75">
      <c r="B33" s="81"/>
      <c r="C33" s="81"/>
      <c r="D33" s="81"/>
      <c r="E33" s="81"/>
      <c r="F33" s="81"/>
      <c r="G33" s="81"/>
      <c r="H33" s="81"/>
    </row>
    <row r="34" spans="2:8" ht="12.75">
      <c r="B34" s="81"/>
      <c r="C34" s="81"/>
      <c r="D34" s="81"/>
      <c r="E34" s="81"/>
      <c r="F34" s="81"/>
      <c r="G34" s="81"/>
      <c r="H34" s="81"/>
    </row>
    <row r="35" spans="2:8" ht="12.75">
      <c r="B35" s="81"/>
      <c r="C35" s="81"/>
      <c r="D35" s="81"/>
      <c r="E35" s="81"/>
      <c r="F35" s="81"/>
      <c r="G35" s="81"/>
      <c r="H35" s="81"/>
    </row>
    <row r="36" spans="2:8" ht="12.75">
      <c r="B36" s="72"/>
      <c r="C36" s="72"/>
      <c r="D36" s="72"/>
      <c r="E36" s="72"/>
      <c r="F36" s="72"/>
      <c r="G36" s="72"/>
      <c r="H36" s="72"/>
    </row>
  </sheetData>
  <sheetProtection/>
  <mergeCells count="1">
    <mergeCell ref="B4:H3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KrzysztofM</dc:creator>
  <cp:keywords/>
  <dc:description/>
  <cp:lastModifiedBy>Krzysztof Mendzik</cp:lastModifiedBy>
  <cp:lastPrinted>2018-03-13T07:48:38Z</cp:lastPrinted>
  <dcterms:created xsi:type="dcterms:W3CDTF">2018-03-08T12:14:14Z</dcterms:created>
  <dcterms:modified xsi:type="dcterms:W3CDTF">2018-06-22T10:20:24Z</dcterms:modified>
  <cp:category/>
  <cp:version/>
  <cp:contentType/>
  <cp:contentStatus/>
</cp:coreProperties>
</file>